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rajean.cruz\Desktop\"/>
    </mc:Choice>
  </mc:AlternateContent>
  <xr:revisionPtr revIDLastSave="0" documentId="13_ncr:1_{D8788813-4DC3-4033-B139-C4FFEEABFB88}" xr6:coauthVersionLast="47" xr6:coauthVersionMax="47" xr10:uidLastSave="{00000000-0000-0000-0000-000000000000}"/>
  <bookViews>
    <workbookView xWindow="1950" yWindow="825" windowWidth="37590" windowHeight="20055" activeTab="1" xr2:uid="{B0984388-4462-4B03-B455-1117C5B63255}"/>
  </bookViews>
  <sheets>
    <sheet name="SUMMARY - (Current)" sheetId="1" r:id="rId1"/>
    <sheet name="(Current) - ED (1)" sheetId="2" r:id="rId2"/>
    <sheet name="(Current) - ED (2)" sheetId="3" r:id="rId3"/>
    <sheet name="(Current) - ED (3)" sheetId="4" r:id="rId4"/>
    <sheet name="(Current) - GLO" sheetId="5" r:id="rId5"/>
    <sheet name="(Current) - GH" sheetId="6" r:id="rId6"/>
    <sheet name="(Current) - Lt. Gov." sheetId="7" r:id="rId7"/>
    <sheet name="(Current) - GSC" sheetId="8" r:id="rId8"/>
  </sheets>
  <definedNames>
    <definedName name="_xlnm.Print_Area" localSheetId="3">'(Current) - ED (3)'!$A$1:$T$94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6" l="1"/>
  <c r="K25" i="6" s="1"/>
  <c r="L25" i="6" l="1"/>
  <c r="O25" i="6"/>
  <c r="S25" i="6" l="1"/>
  <c r="T25" i="6" s="1"/>
  <c r="H40" i="2" l="1"/>
  <c r="K40" i="2" s="1"/>
  <c r="H41" i="2"/>
  <c r="K41" i="2" s="1"/>
  <c r="K42" i="2"/>
  <c r="L42" i="2" s="1"/>
  <c r="H43" i="2"/>
  <c r="K43" i="2"/>
  <c r="L43" i="2" s="1"/>
  <c r="H44" i="2"/>
  <c r="K44" i="2" s="1"/>
  <c r="K24" i="4"/>
  <c r="H24" i="7"/>
  <c r="K24" i="7" s="1"/>
  <c r="H23" i="7"/>
  <c r="K23" i="7" s="1"/>
  <c r="O21" i="7"/>
  <c r="L21" i="7"/>
  <c r="S21" i="7" s="1"/>
  <c r="T21" i="7" s="1"/>
  <c r="H21" i="7"/>
  <c r="H22" i="7"/>
  <c r="K22" i="7" s="1"/>
  <c r="O20" i="7"/>
  <c r="L20" i="7"/>
  <c r="S20" i="7" s="1"/>
  <c r="T20" i="7" s="1"/>
  <c r="H20" i="7"/>
  <c r="K23" i="4"/>
  <c r="H28" i="2"/>
  <c r="K28" i="2" s="1"/>
  <c r="L44" i="2" l="1"/>
  <c r="O44" i="2"/>
  <c r="L41" i="2"/>
  <c r="S41" i="2" s="1"/>
  <c r="T41" i="2" s="1"/>
  <c r="O41" i="2"/>
  <c r="L40" i="2"/>
  <c r="O40" i="2"/>
  <c r="O43" i="2"/>
  <c r="S43" i="2" s="1"/>
  <c r="T43" i="2" s="1"/>
  <c r="O42" i="2"/>
  <c r="S42" i="2" s="1"/>
  <c r="T42" i="2" s="1"/>
  <c r="O24" i="4"/>
  <c r="L24" i="4"/>
  <c r="O24" i="7"/>
  <c r="L24" i="7"/>
  <c r="S24" i="7" s="1"/>
  <c r="T24" i="7" s="1"/>
  <c r="O23" i="7"/>
  <c r="L23" i="7"/>
  <c r="S23" i="7" s="1"/>
  <c r="T23" i="7" s="1"/>
  <c r="L22" i="7"/>
  <c r="S22" i="7" s="1"/>
  <c r="T22" i="7" s="1"/>
  <c r="O22" i="7"/>
  <c r="O23" i="4"/>
  <c r="L23" i="4"/>
  <c r="S23" i="4" s="1"/>
  <c r="T23" i="4" s="1"/>
  <c r="O28" i="2"/>
  <c r="L28" i="2"/>
  <c r="S28" i="2" s="1"/>
  <c r="T28" i="2" s="1"/>
  <c r="S40" i="2" l="1"/>
  <c r="T40" i="2" s="1"/>
  <c r="S44" i="2"/>
  <c r="T44" i="2" s="1"/>
  <c r="S24" i="4"/>
  <c r="T24" i="4" s="1"/>
  <c r="S29" i="2" l="1"/>
  <c r="L42" i="3"/>
  <c r="K27" i="3"/>
  <c r="K38" i="2"/>
  <c r="K34" i="2"/>
  <c r="K30" i="2"/>
  <c r="K25" i="2"/>
  <c r="K17" i="2"/>
  <c r="H24" i="6"/>
  <c r="K24" i="6" s="1"/>
  <c r="O24" i="6" l="1"/>
  <c r="L24" i="6"/>
  <c r="S24" i="6" s="1"/>
  <c r="T24" i="6" s="1"/>
  <c r="H23" i="6" l="1"/>
  <c r="K23" i="6" s="1"/>
  <c r="H22" i="4"/>
  <c r="K22" i="4" s="1"/>
  <c r="H21" i="4"/>
  <c r="K21" i="4" s="1"/>
  <c r="K20" i="4"/>
  <c r="L20" i="4" s="1"/>
  <c r="K19" i="4"/>
  <c r="L19" i="4" s="1"/>
  <c r="L18" i="4"/>
  <c r="K18" i="4"/>
  <c r="O18" i="4" s="1"/>
  <c r="S18" i="4" s="1"/>
  <c r="T18" i="4" s="1"/>
  <c r="H17" i="4"/>
  <c r="K17" i="4" s="1"/>
  <c r="K41" i="3"/>
  <c r="H40" i="3"/>
  <c r="K40" i="3" s="1"/>
  <c r="H39" i="3"/>
  <c r="K39" i="3" s="1"/>
  <c r="K28" i="3"/>
  <c r="H39" i="2"/>
  <c r="K39" i="2" s="1"/>
  <c r="O38" i="2"/>
  <c r="L38" i="2"/>
  <c r="H37" i="2"/>
  <c r="K37" i="2" s="1"/>
  <c r="H36" i="2"/>
  <c r="K36" i="2" s="1"/>
  <c r="H35" i="2"/>
  <c r="K35" i="2" s="1"/>
  <c r="O34" i="2"/>
  <c r="L34" i="2"/>
  <c r="S34" i="2" s="1"/>
  <c r="T34" i="2" s="1"/>
  <c r="H33" i="2"/>
  <c r="K33" i="2" s="1"/>
  <c r="A25" i="3"/>
  <c r="A26" i="3" s="1"/>
  <c r="A27" i="3" s="1"/>
  <c r="A28" i="3" s="1"/>
  <c r="A29" i="3" s="1"/>
  <c r="A30" i="3" s="1"/>
  <c r="A34" i="3"/>
  <c r="A35" i="3" s="1"/>
  <c r="A36" i="3" s="1"/>
  <c r="A37" i="3" s="1"/>
  <c r="A38" i="3" s="1"/>
  <c r="A39" i="3" s="1"/>
  <c r="A40" i="3" s="1"/>
  <c r="A41" i="3" s="1"/>
  <c r="H26" i="6"/>
  <c r="K26" i="6" s="1"/>
  <c r="H22" i="6"/>
  <c r="K22" i="6" s="1"/>
  <c r="H21" i="6"/>
  <c r="K21" i="6" s="1"/>
  <c r="O27" i="3"/>
  <c r="L27" i="3"/>
  <c r="S27" i="3" s="1"/>
  <c r="T27" i="3" s="1"/>
  <c r="L32" i="2"/>
  <c r="L30" i="2"/>
  <c r="L29" i="2"/>
  <c r="L27" i="2"/>
  <c r="L26" i="2"/>
  <c r="L25" i="2"/>
  <c r="L24" i="2"/>
  <c r="L23" i="2"/>
  <c r="L22" i="2"/>
  <c r="L21" i="2"/>
  <c r="L20" i="2"/>
  <c r="L19" i="2"/>
  <c r="L18" i="2"/>
  <c r="L17" i="2"/>
  <c r="L17" i="8"/>
  <c r="L19" i="7"/>
  <c r="L18" i="7"/>
  <c r="L17" i="7"/>
  <c r="L27" i="6"/>
  <c r="L20" i="6"/>
  <c r="L18" i="6"/>
  <c r="L17" i="6"/>
  <c r="L18" i="5"/>
  <c r="L17" i="5"/>
  <c r="O41" i="3" l="1"/>
  <c r="S38" i="2"/>
  <c r="T38" i="2" s="1"/>
  <c r="O23" i="6"/>
  <c r="L23" i="6"/>
  <c r="O17" i="4"/>
  <c r="L17" i="4"/>
  <c r="L21" i="4"/>
  <c r="O21" i="4"/>
  <c r="O22" i="4"/>
  <c r="L22" i="4"/>
  <c r="S22" i="4" s="1"/>
  <c r="T22" i="4" s="1"/>
  <c r="O19" i="4"/>
  <c r="S19" i="4" s="1"/>
  <c r="T19" i="4" s="1"/>
  <c r="O20" i="4"/>
  <c r="S20" i="4" s="1"/>
  <c r="T20" i="4" s="1"/>
  <c r="O40" i="3"/>
  <c r="L40" i="3"/>
  <c r="O39" i="3"/>
  <c r="L39" i="3"/>
  <c r="S39" i="3" s="1"/>
  <c r="T39" i="3" s="1"/>
  <c r="L41" i="3"/>
  <c r="S41" i="3" s="1"/>
  <c r="T41" i="3" s="1"/>
  <c r="L28" i="3"/>
  <c r="O28" i="3"/>
  <c r="O33" i="2"/>
  <c r="L33" i="2"/>
  <c r="S33" i="2" s="1"/>
  <c r="T33" i="2" s="1"/>
  <c r="O35" i="2"/>
  <c r="L35" i="2"/>
  <c r="O36" i="2"/>
  <c r="L36" i="2"/>
  <c r="S36" i="2" s="1"/>
  <c r="T36" i="2" s="1"/>
  <c r="O37" i="2"/>
  <c r="L37" i="2"/>
  <c r="S37" i="2" s="1"/>
  <c r="T37" i="2" s="1"/>
  <c r="O39" i="2"/>
  <c r="L39" i="2"/>
  <c r="S39" i="2" s="1"/>
  <c r="T39" i="2" s="1"/>
  <c r="L21" i="6"/>
  <c r="O21" i="6"/>
  <c r="O22" i="6"/>
  <c r="L22" i="6"/>
  <c r="S22" i="6" s="1"/>
  <c r="T22" i="6"/>
  <c r="O26" i="6"/>
  <c r="L26" i="6"/>
  <c r="S26" i="6" s="1"/>
  <c r="T26" i="6"/>
  <c r="K31" i="2"/>
  <c r="L31" i="2" s="1"/>
  <c r="O30" i="2"/>
  <c r="S30" i="2"/>
  <c r="T30" i="2" s="1"/>
  <c r="K29" i="2"/>
  <c r="H26" i="2"/>
  <c r="K26" i="2" s="1"/>
  <c r="O25" i="2"/>
  <c r="S40" i="3" l="1"/>
  <c r="T40" i="3" s="1"/>
  <c r="S23" i="6"/>
  <c r="T23" i="6" s="1"/>
  <c r="S21" i="4"/>
  <c r="T21" i="4" s="1"/>
  <c r="S17" i="4"/>
  <c r="T17" i="4" s="1"/>
  <c r="S28" i="3"/>
  <c r="T28" i="3" s="1"/>
  <c r="S35" i="2"/>
  <c r="T35" i="2" s="1"/>
  <c r="S21" i="6"/>
  <c r="T21" i="6" s="1"/>
  <c r="S25" i="2"/>
  <c r="T25" i="2" s="1"/>
  <c r="O26" i="2"/>
  <c r="O31" i="2"/>
  <c r="O29" i="2"/>
  <c r="T29" i="2" l="1"/>
  <c r="S31" i="2"/>
  <c r="T31" i="2" s="1"/>
  <c r="S26" i="2"/>
  <c r="T26" i="2" s="1"/>
  <c r="L19" i="8" l="1"/>
  <c r="L32" i="4"/>
  <c r="L31" i="4"/>
  <c r="L30" i="4"/>
  <c r="L29" i="4"/>
  <c r="L28" i="4"/>
  <c r="L27" i="4"/>
  <c r="A80" i="2"/>
  <c r="A81" i="2" s="1"/>
  <c r="A82" i="2" s="1"/>
  <c r="A83" i="2" s="1"/>
  <c r="A84" i="2" s="1"/>
  <c r="A85" i="2" s="1"/>
  <c r="A34" i="2"/>
  <c r="A31" i="2"/>
  <c r="L80" i="3" l="1"/>
  <c r="L79" i="3"/>
  <c r="L78" i="3"/>
  <c r="H37" i="3" s="1"/>
  <c r="K37" i="3" s="1"/>
  <c r="L77" i="3"/>
  <c r="L76" i="3"/>
  <c r="H38" i="3" s="1"/>
  <c r="K38" i="3" s="1"/>
  <c r="L75" i="3"/>
  <c r="L74" i="3"/>
  <c r="L73" i="3"/>
  <c r="L72" i="3"/>
  <c r="H36" i="3" s="1"/>
  <c r="K36" i="3" s="1"/>
  <c r="L71" i="3"/>
  <c r="H35" i="3" s="1"/>
  <c r="K35" i="3" s="1"/>
  <c r="L70" i="3"/>
  <c r="H34" i="3" s="1"/>
  <c r="K34" i="3" s="1"/>
  <c r="L69" i="3"/>
  <c r="H33" i="3" s="1"/>
  <c r="K33" i="3" s="1"/>
  <c r="L68" i="3"/>
  <c r="H32" i="3" s="1"/>
  <c r="K32" i="3" s="1"/>
  <c r="L67" i="3"/>
  <c r="H31" i="3" s="1"/>
  <c r="K31" i="3" s="1"/>
  <c r="L66" i="3"/>
  <c r="L65" i="3"/>
  <c r="H18" i="8"/>
  <c r="K18" i="8" s="1"/>
  <c r="L18" i="8" s="1"/>
  <c r="O31" i="3" l="1"/>
  <c r="L31" i="3"/>
  <c r="S31" i="3" s="1"/>
  <c r="T31" i="3" s="1"/>
  <c r="L34" i="3"/>
  <c r="O34" i="3"/>
  <c r="H30" i="3"/>
  <c r="K30" i="3" s="1"/>
  <c r="H29" i="3"/>
  <c r="K29" i="3" s="1"/>
  <c r="O32" i="3"/>
  <c r="L32" i="3"/>
  <c r="S32" i="3" s="1"/>
  <c r="T32" i="3" s="1"/>
  <c r="L33" i="3"/>
  <c r="O33" i="3"/>
  <c r="L35" i="3"/>
  <c r="O35" i="3"/>
  <c r="O36" i="3"/>
  <c r="L36" i="3"/>
  <c r="S36" i="3" s="1"/>
  <c r="T36" i="3" s="1"/>
  <c r="L38" i="3"/>
  <c r="O38" i="3"/>
  <c r="L37" i="3"/>
  <c r="O37" i="3"/>
  <c r="O18" i="8"/>
  <c r="S18" i="8"/>
  <c r="T18" i="8" s="1"/>
  <c r="S37" i="3" l="1"/>
  <c r="T37" i="3" s="1"/>
  <c r="S38" i="3"/>
  <c r="T38" i="3" s="1"/>
  <c r="S35" i="3"/>
  <c r="T35" i="3" s="1"/>
  <c r="S33" i="3"/>
  <c r="T33" i="3" s="1"/>
  <c r="O29" i="3"/>
  <c r="L29" i="3"/>
  <c r="S29" i="3" s="1"/>
  <c r="T29" i="3" s="1"/>
  <c r="O30" i="3"/>
  <c r="L30" i="3"/>
  <c r="S30" i="3" s="1"/>
  <c r="T30" i="3" s="1"/>
  <c r="S34" i="3"/>
  <c r="T34" i="3" s="1"/>
  <c r="D88" i="2"/>
  <c r="L73" i="2" l="1"/>
  <c r="H98" i="4" l="1"/>
  <c r="K98" i="4" s="1"/>
  <c r="K97" i="4"/>
  <c r="O97" i="4" s="1"/>
  <c r="H96" i="4"/>
  <c r="K96" i="4" s="1"/>
  <c r="H42" i="4"/>
  <c r="H43" i="4"/>
  <c r="H44" i="4"/>
  <c r="H45" i="4"/>
  <c r="K45" i="4" s="1"/>
  <c r="O45" i="4" s="1"/>
  <c r="H46" i="4"/>
  <c r="K46" i="4" s="1"/>
  <c r="O46" i="4" s="1"/>
  <c r="H47" i="4"/>
  <c r="K47" i="4" s="1"/>
  <c r="L47" i="4" s="1"/>
  <c r="H48" i="4"/>
  <c r="K48" i="4" s="1"/>
  <c r="L48" i="4" s="1"/>
  <c r="V49" i="4"/>
  <c r="K42" i="4"/>
  <c r="O42" i="4" s="1"/>
  <c r="K43" i="4"/>
  <c r="L43" i="4" s="1"/>
  <c r="K44" i="4"/>
  <c r="L44" i="4" s="1"/>
  <c r="C87" i="4"/>
  <c r="B87" i="4"/>
  <c r="D87" i="4"/>
  <c r="L42" i="4" l="1"/>
  <c r="L97" i="4"/>
  <c r="S97" i="4" s="1"/>
  <c r="T97" i="4" s="1"/>
  <c r="L45" i="4"/>
  <c r="L46" i="4"/>
  <c r="O98" i="4"/>
  <c r="L98" i="4"/>
  <c r="S98" i="4" s="1"/>
  <c r="T98" i="4" s="1"/>
  <c r="L96" i="4"/>
  <c r="O96" i="4"/>
  <c r="O43" i="4"/>
  <c r="S43" i="4" s="1"/>
  <c r="T43" i="4" s="1"/>
  <c r="O48" i="4"/>
  <c r="S45" i="4"/>
  <c r="T45" i="4" s="1"/>
  <c r="S42" i="4"/>
  <c r="T42" i="4" s="1"/>
  <c r="O47" i="4"/>
  <c r="S47" i="4" s="1"/>
  <c r="T47" i="4" s="1"/>
  <c r="S46" i="4"/>
  <c r="T46" i="4" s="1"/>
  <c r="O44" i="4"/>
  <c r="S96" i="4" l="1"/>
  <c r="T96" i="4" s="1"/>
  <c r="S48" i="4"/>
  <c r="T48" i="4" s="1"/>
  <c r="S44" i="4"/>
  <c r="T44" i="4" s="1"/>
  <c r="D83" i="4"/>
  <c r="D84" i="4"/>
  <c r="D85" i="4"/>
  <c r="D86" i="4"/>
  <c r="V46" i="2" l="1"/>
  <c r="V43" i="3"/>
  <c r="V50" i="4" l="1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K80" i="8" l="1"/>
  <c r="J80" i="8"/>
  <c r="I80" i="8"/>
  <c r="H80" i="8"/>
  <c r="G80" i="8"/>
  <c r="F80" i="8"/>
  <c r="E80" i="8"/>
  <c r="L79" i="8"/>
  <c r="H41" i="8" s="1"/>
  <c r="K41" i="8" s="1"/>
  <c r="L41" i="8" s="1"/>
  <c r="D79" i="8"/>
  <c r="C79" i="8"/>
  <c r="B79" i="8"/>
  <c r="L78" i="8"/>
  <c r="D78" i="8"/>
  <c r="C78" i="8"/>
  <c r="B78" i="8"/>
  <c r="L77" i="8"/>
  <c r="D77" i="8"/>
  <c r="C77" i="8"/>
  <c r="B77" i="8"/>
  <c r="L76" i="8"/>
  <c r="D76" i="8"/>
  <c r="C76" i="8"/>
  <c r="B76" i="8"/>
  <c r="L75" i="8"/>
  <c r="H37" i="8" s="1"/>
  <c r="K37" i="8" s="1"/>
  <c r="L37" i="8" s="1"/>
  <c r="D75" i="8"/>
  <c r="C75" i="8"/>
  <c r="B75" i="8"/>
  <c r="L74" i="8"/>
  <c r="H36" i="8" s="1"/>
  <c r="K36" i="8" s="1"/>
  <c r="L36" i="8" s="1"/>
  <c r="D74" i="8"/>
  <c r="C74" i="8"/>
  <c r="B74" i="8"/>
  <c r="L73" i="8"/>
  <c r="H35" i="8" s="1"/>
  <c r="K35" i="8" s="1"/>
  <c r="L35" i="8" s="1"/>
  <c r="D73" i="8"/>
  <c r="C73" i="8"/>
  <c r="B73" i="8"/>
  <c r="L72" i="8"/>
  <c r="H34" i="8" s="1"/>
  <c r="K34" i="8" s="1"/>
  <c r="L34" i="8" s="1"/>
  <c r="D72" i="8"/>
  <c r="C72" i="8"/>
  <c r="B72" i="8"/>
  <c r="L71" i="8"/>
  <c r="H33" i="8" s="1"/>
  <c r="K33" i="8" s="1"/>
  <c r="L33" i="8" s="1"/>
  <c r="D71" i="8"/>
  <c r="C71" i="8"/>
  <c r="B71" i="8"/>
  <c r="L70" i="8"/>
  <c r="H32" i="8" s="1"/>
  <c r="K32" i="8" s="1"/>
  <c r="L32" i="8" s="1"/>
  <c r="D70" i="8"/>
  <c r="C70" i="8"/>
  <c r="B70" i="8"/>
  <c r="L69" i="8"/>
  <c r="H31" i="8" s="1"/>
  <c r="K31" i="8" s="1"/>
  <c r="L31" i="8" s="1"/>
  <c r="D69" i="8"/>
  <c r="C69" i="8"/>
  <c r="B69" i="8"/>
  <c r="L68" i="8"/>
  <c r="D68" i="8"/>
  <c r="C68" i="8"/>
  <c r="B68" i="8"/>
  <c r="L67" i="8"/>
  <c r="H29" i="8" s="1"/>
  <c r="K29" i="8" s="1"/>
  <c r="L29" i="8" s="1"/>
  <c r="D67" i="8"/>
  <c r="C67" i="8"/>
  <c r="B67" i="8"/>
  <c r="L66" i="8"/>
  <c r="H28" i="8" s="1"/>
  <c r="K28" i="8" s="1"/>
  <c r="L28" i="8" s="1"/>
  <c r="D66" i="8"/>
  <c r="C66" i="8"/>
  <c r="B66" i="8"/>
  <c r="L65" i="8"/>
  <c r="H27" i="8" s="1"/>
  <c r="K27" i="8" s="1"/>
  <c r="L27" i="8" s="1"/>
  <c r="D65" i="8"/>
  <c r="C65" i="8"/>
  <c r="B65" i="8"/>
  <c r="L64" i="8"/>
  <c r="H26" i="8" s="1"/>
  <c r="K26" i="8" s="1"/>
  <c r="L26" i="8" s="1"/>
  <c r="D64" i="8"/>
  <c r="C64" i="8"/>
  <c r="B64" i="8"/>
  <c r="L63" i="8"/>
  <c r="H25" i="8" s="1"/>
  <c r="K25" i="8" s="1"/>
  <c r="L25" i="8" s="1"/>
  <c r="D63" i="8"/>
  <c r="C63" i="8"/>
  <c r="B63" i="8"/>
  <c r="L62" i="8"/>
  <c r="H24" i="8" s="1"/>
  <c r="K24" i="8" s="1"/>
  <c r="L24" i="8" s="1"/>
  <c r="D62" i="8"/>
  <c r="C62" i="8"/>
  <c r="B62" i="8"/>
  <c r="L61" i="8"/>
  <c r="H23" i="8" s="1"/>
  <c r="K23" i="8" s="1"/>
  <c r="L23" i="8" s="1"/>
  <c r="D61" i="8"/>
  <c r="C61" i="8"/>
  <c r="B61" i="8"/>
  <c r="L60" i="8"/>
  <c r="D60" i="8"/>
  <c r="C60" i="8"/>
  <c r="B60" i="8"/>
  <c r="L59" i="8"/>
  <c r="H21" i="8" s="1"/>
  <c r="K21" i="8" s="1"/>
  <c r="L21" i="8" s="1"/>
  <c r="D59" i="8"/>
  <c r="C59" i="8"/>
  <c r="B59" i="8"/>
  <c r="L58" i="8"/>
  <c r="H20" i="8" s="1"/>
  <c r="K20" i="8" s="1"/>
  <c r="L20" i="8" s="1"/>
  <c r="D58" i="8"/>
  <c r="C58" i="8"/>
  <c r="B58" i="8"/>
  <c r="L57" i="8"/>
  <c r="D57" i="8"/>
  <c r="C57" i="8"/>
  <c r="B57" i="8"/>
  <c r="L56" i="8"/>
  <c r="D56" i="8"/>
  <c r="C56" i="8"/>
  <c r="B56" i="8"/>
  <c r="A56" i="8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L55" i="8"/>
  <c r="D55" i="8"/>
  <c r="C55" i="8"/>
  <c r="B55" i="8"/>
  <c r="R42" i="8"/>
  <c r="R25" i="1" s="1"/>
  <c r="R26" i="1" s="1"/>
  <c r="Q42" i="8"/>
  <c r="Q25" i="1" s="1"/>
  <c r="Q26" i="1" s="1"/>
  <c r="P42" i="8"/>
  <c r="P25" i="1" s="1"/>
  <c r="P26" i="1" s="1"/>
  <c r="N42" i="8"/>
  <c r="M42" i="8"/>
  <c r="M25" i="1" s="1"/>
  <c r="M26" i="1" s="1"/>
  <c r="J42" i="8"/>
  <c r="J25" i="1" s="1"/>
  <c r="J26" i="1" s="1"/>
  <c r="G42" i="8"/>
  <c r="G25" i="1" s="1"/>
  <c r="G26" i="1" s="1"/>
  <c r="F42" i="8"/>
  <c r="F26" i="1" s="1"/>
  <c r="H40" i="8"/>
  <c r="K40" i="8" s="1"/>
  <c r="L40" i="8" s="1"/>
  <c r="H39" i="8"/>
  <c r="K39" i="8" s="1"/>
  <c r="L39" i="8" s="1"/>
  <c r="H38" i="8"/>
  <c r="K38" i="8" s="1"/>
  <c r="L38" i="8" s="1"/>
  <c r="H30" i="8"/>
  <c r="K30" i="8" s="1"/>
  <c r="L30" i="8" s="1"/>
  <c r="K22" i="8"/>
  <c r="L22" i="8" s="1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K80" i="7"/>
  <c r="J80" i="7"/>
  <c r="I80" i="7"/>
  <c r="H80" i="7"/>
  <c r="G80" i="7"/>
  <c r="F80" i="7"/>
  <c r="E80" i="7"/>
  <c r="L79" i="7"/>
  <c r="D79" i="7"/>
  <c r="C79" i="7"/>
  <c r="B79" i="7"/>
  <c r="L78" i="7"/>
  <c r="D78" i="7"/>
  <c r="C78" i="7"/>
  <c r="B78" i="7"/>
  <c r="L77" i="7"/>
  <c r="D77" i="7"/>
  <c r="C77" i="7"/>
  <c r="B77" i="7"/>
  <c r="L76" i="7"/>
  <c r="D76" i="7"/>
  <c r="C76" i="7"/>
  <c r="B76" i="7"/>
  <c r="L75" i="7"/>
  <c r="D75" i="7"/>
  <c r="C75" i="7"/>
  <c r="B75" i="7"/>
  <c r="L74" i="7"/>
  <c r="D74" i="7"/>
  <c r="C74" i="7"/>
  <c r="B74" i="7"/>
  <c r="L73" i="7"/>
  <c r="D73" i="7"/>
  <c r="C73" i="7"/>
  <c r="B73" i="7"/>
  <c r="L72" i="7"/>
  <c r="D72" i="7"/>
  <c r="C72" i="7"/>
  <c r="B72" i="7"/>
  <c r="L71" i="7"/>
  <c r="D71" i="7"/>
  <c r="C71" i="7"/>
  <c r="B71" i="7"/>
  <c r="L70" i="7"/>
  <c r="D70" i="7"/>
  <c r="C70" i="7"/>
  <c r="B70" i="7"/>
  <c r="L69" i="7"/>
  <c r="D69" i="7"/>
  <c r="C69" i="7"/>
  <c r="B69" i="7"/>
  <c r="L68" i="7"/>
  <c r="D68" i="7"/>
  <c r="C68" i="7"/>
  <c r="B68" i="7"/>
  <c r="L67" i="7"/>
  <c r="D67" i="7"/>
  <c r="C67" i="7"/>
  <c r="B67" i="7"/>
  <c r="L66" i="7"/>
  <c r="D66" i="7"/>
  <c r="C66" i="7"/>
  <c r="B66" i="7"/>
  <c r="L65" i="7"/>
  <c r="D65" i="7"/>
  <c r="C65" i="7"/>
  <c r="B65" i="7"/>
  <c r="L64" i="7"/>
  <c r="D64" i="7"/>
  <c r="C64" i="7"/>
  <c r="B64" i="7"/>
  <c r="L63" i="7"/>
  <c r="D63" i="7"/>
  <c r="C63" i="7"/>
  <c r="B63" i="7"/>
  <c r="L62" i="7"/>
  <c r="D62" i="7"/>
  <c r="C62" i="7"/>
  <c r="B62" i="7"/>
  <c r="L61" i="7"/>
  <c r="D61" i="7"/>
  <c r="C61" i="7"/>
  <c r="B61" i="7"/>
  <c r="L60" i="7"/>
  <c r="D60" i="7"/>
  <c r="C60" i="7"/>
  <c r="B60" i="7"/>
  <c r="L59" i="7"/>
  <c r="D59" i="7"/>
  <c r="C59" i="7"/>
  <c r="B59" i="7"/>
  <c r="L58" i="7"/>
  <c r="D58" i="7"/>
  <c r="C58" i="7"/>
  <c r="B58" i="7"/>
  <c r="L57" i="7"/>
  <c r="H19" i="7" s="1"/>
  <c r="K19" i="7" s="1"/>
  <c r="D57" i="7"/>
  <c r="C57" i="7"/>
  <c r="B57" i="7"/>
  <c r="L56" i="7"/>
  <c r="H18" i="7" s="1"/>
  <c r="K18" i="7" s="1"/>
  <c r="D56" i="7"/>
  <c r="C56" i="7"/>
  <c r="B56" i="7"/>
  <c r="A56" i="7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L55" i="7"/>
  <c r="D55" i="7"/>
  <c r="C55" i="7"/>
  <c r="B55" i="7"/>
  <c r="R42" i="7"/>
  <c r="R21" i="1" s="1"/>
  <c r="Q42" i="7"/>
  <c r="Q21" i="1" s="1"/>
  <c r="P42" i="7"/>
  <c r="P21" i="1" s="1"/>
  <c r="N42" i="7"/>
  <c r="N21" i="1" s="1"/>
  <c r="M42" i="7"/>
  <c r="M21" i="1" s="1"/>
  <c r="J42" i="7"/>
  <c r="J21" i="1" s="1"/>
  <c r="G42" i="7"/>
  <c r="G21" i="1" s="1"/>
  <c r="F42" i="7"/>
  <c r="F21" i="1" s="1"/>
  <c r="A19" i="7"/>
  <c r="A20" i="7" s="1"/>
  <c r="A21" i="7" s="1"/>
  <c r="A22" i="7" s="1"/>
  <c r="A23" i="7" s="1"/>
  <c r="A24" i="7" s="1"/>
  <c r="K80" i="6"/>
  <c r="J80" i="6"/>
  <c r="I80" i="6"/>
  <c r="H80" i="6"/>
  <c r="G80" i="6"/>
  <c r="F80" i="6"/>
  <c r="E80" i="6"/>
  <c r="L79" i="6"/>
  <c r="H41" i="6" s="1"/>
  <c r="K41" i="6" s="1"/>
  <c r="L41" i="6" s="1"/>
  <c r="D79" i="6"/>
  <c r="C79" i="6"/>
  <c r="B79" i="6"/>
  <c r="L78" i="6"/>
  <c r="H40" i="6" s="1"/>
  <c r="K40" i="6" s="1"/>
  <c r="L40" i="6" s="1"/>
  <c r="D78" i="6"/>
  <c r="C78" i="6"/>
  <c r="B78" i="6"/>
  <c r="L77" i="6"/>
  <c r="H39" i="6" s="1"/>
  <c r="K39" i="6" s="1"/>
  <c r="L39" i="6" s="1"/>
  <c r="D77" i="6"/>
  <c r="C77" i="6"/>
  <c r="B77" i="6"/>
  <c r="L76" i="6"/>
  <c r="H38" i="6" s="1"/>
  <c r="K38" i="6" s="1"/>
  <c r="L38" i="6" s="1"/>
  <c r="D76" i="6"/>
  <c r="C76" i="6"/>
  <c r="B76" i="6"/>
  <c r="L75" i="6"/>
  <c r="D75" i="6"/>
  <c r="C75" i="6"/>
  <c r="B75" i="6"/>
  <c r="L74" i="6"/>
  <c r="H36" i="6" s="1"/>
  <c r="K36" i="6" s="1"/>
  <c r="L36" i="6" s="1"/>
  <c r="D74" i="6"/>
  <c r="C74" i="6"/>
  <c r="B74" i="6"/>
  <c r="L73" i="6"/>
  <c r="H35" i="6" s="1"/>
  <c r="K35" i="6" s="1"/>
  <c r="L35" i="6" s="1"/>
  <c r="D73" i="6"/>
  <c r="C73" i="6"/>
  <c r="B73" i="6"/>
  <c r="L72" i="6"/>
  <c r="H34" i="6" s="1"/>
  <c r="K34" i="6" s="1"/>
  <c r="L34" i="6" s="1"/>
  <c r="D72" i="6"/>
  <c r="C72" i="6"/>
  <c r="B72" i="6"/>
  <c r="L71" i="6"/>
  <c r="H33" i="6" s="1"/>
  <c r="K33" i="6" s="1"/>
  <c r="L33" i="6" s="1"/>
  <c r="D71" i="6"/>
  <c r="C71" i="6"/>
  <c r="B71" i="6"/>
  <c r="L70" i="6"/>
  <c r="H32" i="6" s="1"/>
  <c r="K32" i="6" s="1"/>
  <c r="L32" i="6" s="1"/>
  <c r="D70" i="6"/>
  <c r="C70" i="6"/>
  <c r="B70" i="6"/>
  <c r="L69" i="6"/>
  <c r="H31" i="6" s="1"/>
  <c r="K31" i="6" s="1"/>
  <c r="L31" i="6" s="1"/>
  <c r="D69" i="6"/>
  <c r="C69" i="6"/>
  <c r="B69" i="6"/>
  <c r="L68" i="6"/>
  <c r="D68" i="6"/>
  <c r="C68" i="6"/>
  <c r="B68" i="6"/>
  <c r="L67" i="6"/>
  <c r="H29" i="6" s="1"/>
  <c r="K29" i="6" s="1"/>
  <c r="O29" i="6" s="1"/>
  <c r="D67" i="6"/>
  <c r="C67" i="6"/>
  <c r="B67" i="6"/>
  <c r="L66" i="6"/>
  <c r="H28" i="6" s="1"/>
  <c r="K28" i="6" s="1"/>
  <c r="L28" i="6" s="1"/>
  <c r="D66" i="6"/>
  <c r="C66" i="6"/>
  <c r="B66" i="6"/>
  <c r="L65" i="6"/>
  <c r="H27" i="6" s="1"/>
  <c r="K27" i="6" s="1"/>
  <c r="D65" i="6"/>
  <c r="C65" i="6"/>
  <c r="B65" i="6"/>
  <c r="L64" i="6"/>
  <c r="D64" i="6"/>
  <c r="C64" i="6"/>
  <c r="B64" i="6"/>
  <c r="L63" i="6"/>
  <c r="D63" i="6"/>
  <c r="C63" i="6"/>
  <c r="B63" i="6"/>
  <c r="L62" i="6"/>
  <c r="D62" i="6"/>
  <c r="C62" i="6"/>
  <c r="B62" i="6"/>
  <c r="L61" i="6"/>
  <c r="D61" i="6"/>
  <c r="C61" i="6"/>
  <c r="B61" i="6"/>
  <c r="L60" i="6"/>
  <c r="D60" i="6"/>
  <c r="C60" i="6"/>
  <c r="B60" i="6"/>
  <c r="L59" i="6"/>
  <c r="D59" i="6"/>
  <c r="C59" i="6"/>
  <c r="B59" i="6"/>
  <c r="L58" i="6"/>
  <c r="H20" i="6" s="1"/>
  <c r="K20" i="6" s="1"/>
  <c r="D58" i="6"/>
  <c r="C58" i="6"/>
  <c r="B58" i="6"/>
  <c r="L57" i="6"/>
  <c r="H19" i="6" s="1"/>
  <c r="K19" i="6" s="1"/>
  <c r="L19" i="6" s="1"/>
  <c r="D57" i="6"/>
  <c r="C57" i="6"/>
  <c r="B57" i="6"/>
  <c r="L56" i="6"/>
  <c r="H18" i="6" s="1"/>
  <c r="K18" i="6" s="1"/>
  <c r="D56" i="6"/>
  <c r="C56" i="6"/>
  <c r="B56" i="6"/>
  <c r="A56" i="6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L55" i="6"/>
  <c r="D55" i="6"/>
  <c r="C55" i="6"/>
  <c r="B55" i="6"/>
  <c r="R42" i="6"/>
  <c r="R20" i="1" s="1"/>
  <c r="Q42" i="6"/>
  <c r="Q20" i="1" s="1"/>
  <c r="P42" i="6"/>
  <c r="P20" i="1" s="1"/>
  <c r="N42" i="6"/>
  <c r="N20" i="1" s="1"/>
  <c r="M42" i="6"/>
  <c r="M20" i="1" s="1"/>
  <c r="J42" i="6"/>
  <c r="J20" i="1" s="1"/>
  <c r="G42" i="6"/>
  <c r="G20" i="1" s="1"/>
  <c r="F42" i="6"/>
  <c r="F20" i="1" s="1"/>
  <c r="O41" i="6"/>
  <c r="H37" i="6"/>
  <c r="K37" i="6" s="1"/>
  <c r="L37" i="6" s="1"/>
  <c r="H30" i="6"/>
  <c r="K30" i="6" s="1"/>
  <c r="L30" i="6" s="1"/>
  <c r="A18" i="6"/>
  <c r="A19" i="6" s="1"/>
  <c r="A20" i="6" s="1"/>
  <c r="A21" i="6" s="1"/>
  <c r="A22" i="6" s="1"/>
  <c r="A23" i="6" s="1"/>
  <c r="A24" i="6" s="1"/>
  <c r="K80" i="5"/>
  <c r="J80" i="5"/>
  <c r="I80" i="5"/>
  <c r="H80" i="5"/>
  <c r="G80" i="5"/>
  <c r="F80" i="5"/>
  <c r="E80" i="5"/>
  <c r="L79" i="5"/>
  <c r="D79" i="5"/>
  <c r="C79" i="5"/>
  <c r="B79" i="5"/>
  <c r="L78" i="5"/>
  <c r="H40" i="5" s="1"/>
  <c r="K40" i="5" s="1"/>
  <c r="L40" i="5" s="1"/>
  <c r="D78" i="5"/>
  <c r="C78" i="5"/>
  <c r="B78" i="5"/>
  <c r="L77" i="5"/>
  <c r="H39" i="5" s="1"/>
  <c r="K39" i="5" s="1"/>
  <c r="L39" i="5" s="1"/>
  <c r="D77" i="5"/>
  <c r="C77" i="5"/>
  <c r="B77" i="5"/>
  <c r="L76" i="5"/>
  <c r="H38" i="5" s="1"/>
  <c r="K38" i="5" s="1"/>
  <c r="L38" i="5" s="1"/>
  <c r="D76" i="5"/>
  <c r="C76" i="5"/>
  <c r="B76" i="5"/>
  <c r="L75" i="5"/>
  <c r="H37" i="5" s="1"/>
  <c r="K37" i="5" s="1"/>
  <c r="L37" i="5" s="1"/>
  <c r="D75" i="5"/>
  <c r="C75" i="5"/>
  <c r="B75" i="5"/>
  <c r="L74" i="5"/>
  <c r="H36" i="5" s="1"/>
  <c r="K36" i="5" s="1"/>
  <c r="L36" i="5" s="1"/>
  <c r="D74" i="5"/>
  <c r="C74" i="5"/>
  <c r="B74" i="5"/>
  <c r="L73" i="5"/>
  <c r="D73" i="5"/>
  <c r="C73" i="5"/>
  <c r="B73" i="5"/>
  <c r="L72" i="5"/>
  <c r="H34" i="5" s="1"/>
  <c r="K34" i="5" s="1"/>
  <c r="L34" i="5" s="1"/>
  <c r="D72" i="5"/>
  <c r="C72" i="5"/>
  <c r="B72" i="5"/>
  <c r="L71" i="5"/>
  <c r="H33" i="5" s="1"/>
  <c r="K33" i="5" s="1"/>
  <c r="L33" i="5" s="1"/>
  <c r="D71" i="5"/>
  <c r="C71" i="5"/>
  <c r="B71" i="5"/>
  <c r="L70" i="5"/>
  <c r="H32" i="5" s="1"/>
  <c r="K32" i="5" s="1"/>
  <c r="L32" i="5" s="1"/>
  <c r="D70" i="5"/>
  <c r="C70" i="5"/>
  <c r="B70" i="5"/>
  <c r="L69" i="5"/>
  <c r="H31" i="5" s="1"/>
  <c r="K31" i="5" s="1"/>
  <c r="L31" i="5" s="1"/>
  <c r="D69" i="5"/>
  <c r="C69" i="5"/>
  <c r="B69" i="5"/>
  <c r="L68" i="5"/>
  <c r="H30" i="5" s="1"/>
  <c r="K30" i="5" s="1"/>
  <c r="L30" i="5" s="1"/>
  <c r="D68" i="5"/>
  <c r="C68" i="5"/>
  <c r="B68" i="5"/>
  <c r="H29" i="5"/>
  <c r="K29" i="5" s="1"/>
  <c r="L29" i="5" s="1"/>
  <c r="D67" i="5"/>
  <c r="C67" i="5"/>
  <c r="B67" i="5"/>
  <c r="D66" i="5"/>
  <c r="C66" i="5"/>
  <c r="B66" i="5"/>
  <c r="D65" i="5"/>
  <c r="C65" i="5"/>
  <c r="B65" i="5"/>
  <c r="H26" i="5"/>
  <c r="K26" i="5" s="1"/>
  <c r="L26" i="5" s="1"/>
  <c r="D64" i="5"/>
  <c r="C64" i="5"/>
  <c r="B64" i="5"/>
  <c r="D63" i="5"/>
  <c r="C63" i="5"/>
  <c r="B63" i="5"/>
  <c r="H24" i="5"/>
  <c r="K24" i="5" s="1"/>
  <c r="L24" i="5" s="1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H19" i="5"/>
  <c r="K19" i="5" s="1"/>
  <c r="L19" i="5" s="1"/>
  <c r="D57" i="5"/>
  <c r="C57" i="5"/>
  <c r="B57" i="5"/>
  <c r="H18" i="5"/>
  <c r="D56" i="5"/>
  <c r="C56" i="5"/>
  <c r="B56" i="5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D55" i="5"/>
  <c r="C55" i="5"/>
  <c r="B55" i="5"/>
  <c r="R42" i="5"/>
  <c r="R19" i="1" s="1"/>
  <c r="Q42" i="5"/>
  <c r="Q19" i="1" s="1"/>
  <c r="P42" i="5"/>
  <c r="N42" i="5"/>
  <c r="M42" i="5"/>
  <c r="M19" i="1" s="1"/>
  <c r="J42" i="5"/>
  <c r="G42" i="5"/>
  <c r="F42" i="5"/>
  <c r="F19" i="1" s="1"/>
  <c r="H41" i="5"/>
  <c r="K41" i="5" s="1"/>
  <c r="L41" i="5" s="1"/>
  <c r="H35" i="5"/>
  <c r="K35" i="5" s="1"/>
  <c r="L35" i="5" s="1"/>
  <c r="H28" i="5"/>
  <c r="K28" i="5" s="1"/>
  <c r="L28" i="5" s="1"/>
  <c r="H27" i="5"/>
  <c r="K27" i="5" s="1"/>
  <c r="L27" i="5" s="1"/>
  <c r="H25" i="5"/>
  <c r="K25" i="5" s="1"/>
  <c r="L25" i="5" s="1"/>
  <c r="H23" i="5"/>
  <c r="K23" i="5" s="1"/>
  <c r="L23" i="5" s="1"/>
  <c r="H22" i="5"/>
  <c r="K22" i="5" s="1"/>
  <c r="L22" i="5" s="1"/>
  <c r="H21" i="5"/>
  <c r="K21" i="5" s="1"/>
  <c r="L21" i="5" s="1"/>
  <c r="H20" i="5"/>
  <c r="K20" i="5" s="1"/>
  <c r="L20" i="5" s="1"/>
  <c r="K18" i="5"/>
  <c r="H17" i="5"/>
  <c r="K88" i="4"/>
  <c r="J88" i="4"/>
  <c r="I88" i="4"/>
  <c r="H88" i="4"/>
  <c r="G88" i="4"/>
  <c r="F88" i="4"/>
  <c r="E88" i="4"/>
  <c r="L87" i="4"/>
  <c r="H40" i="4" s="1"/>
  <c r="K40" i="4" s="1"/>
  <c r="L86" i="4"/>
  <c r="H39" i="4" s="1"/>
  <c r="C86" i="4"/>
  <c r="B86" i="4"/>
  <c r="L85" i="4"/>
  <c r="H38" i="4" s="1"/>
  <c r="K38" i="4" s="1"/>
  <c r="L38" i="4" s="1"/>
  <c r="C85" i="4"/>
  <c r="B85" i="4"/>
  <c r="L84" i="4"/>
  <c r="H37" i="4" s="1"/>
  <c r="K37" i="4" s="1"/>
  <c r="L37" i="4" s="1"/>
  <c r="C84" i="4"/>
  <c r="B84" i="4"/>
  <c r="L83" i="4"/>
  <c r="H36" i="4" s="1"/>
  <c r="K36" i="4" s="1"/>
  <c r="L36" i="4" s="1"/>
  <c r="C83" i="4"/>
  <c r="B83" i="4"/>
  <c r="L82" i="4"/>
  <c r="H35" i="4" s="1"/>
  <c r="K35" i="4" s="1"/>
  <c r="D82" i="4"/>
  <c r="C82" i="4"/>
  <c r="B82" i="4"/>
  <c r="L81" i="4"/>
  <c r="H34" i="4" s="1"/>
  <c r="D81" i="4"/>
  <c r="C81" i="4"/>
  <c r="B81" i="4"/>
  <c r="L80" i="4"/>
  <c r="H33" i="4" s="1"/>
  <c r="K33" i="4" s="1"/>
  <c r="L33" i="4" s="1"/>
  <c r="D80" i="4"/>
  <c r="C80" i="4"/>
  <c r="B80" i="4"/>
  <c r="L79" i="4"/>
  <c r="D79" i="4"/>
  <c r="C79" i="4"/>
  <c r="B79" i="4"/>
  <c r="L78" i="4"/>
  <c r="D78" i="4"/>
  <c r="L77" i="4"/>
  <c r="D77" i="4"/>
  <c r="C77" i="4"/>
  <c r="B77" i="4"/>
  <c r="L76" i="4"/>
  <c r="D76" i="4"/>
  <c r="C76" i="4"/>
  <c r="B76" i="4"/>
  <c r="L75" i="4"/>
  <c r="D75" i="4"/>
  <c r="C75" i="4"/>
  <c r="B75" i="4"/>
  <c r="L74" i="4"/>
  <c r="D74" i="4"/>
  <c r="C74" i="4"/>
  <c r="B74" i="4"/>
  <c r="L73" i="4"/>
  <c r="D73" i="4"/>
  <c r="C73" i="4"/>
  <c r="B73" i="4"/>
  <c r="L72" i="4"/>
  <c r="D72" i="4"/>
  <c r="C72" i="4"/>
  <c r="B72" i="4"/>
  <c r="L71" i="4"/>
  <c r="D71" i="4"/>
  <c r="C71" i="4"/>
  <c r="B71" i="4"/>
  <c r="L70" i="4"/>
  <c r="D70" i="4"/>
  <c r="C70" i="4"/>
  <c r="B70" i="4"/>
  <c r="L69" i="4"/>
  <c r="D69" i="4"/>
  <c r="C69" i="4"/>
  <c r="B69" i="4"/>
  <c r="L68" i="4"/>
  <c r="D68" i="4"/>
  <c r="C68" i="4"/>
  <c r="B68" i="4"/>
  <c r="L67" i="4"/>
  <c r="L66" i="4"/>
  <c r="D66" i="4"/>
  <c r="C66" i="4"/>
  <c r="B66" i="4"/>
  <c r="L65" i="4"/>
  <c r="D65" i="4"/>
  <c r="C65" i="4"/>
  <c r="B65" i="4"/>
  <c r="L64" i="4"/>
  <c r="D64" i="4"/>
  <c r="C64" i="4"/>
  <c r="B64" i="4"/>
  <c r="A64" i="4"/>
  <c r="A65" i="4" s="1"/>
  <c r="A66" i="4" s="1"/>
  <c r="A69" i="4" s="1"/>
  <c r="A70" i="4" s="1"/>
  <c r="A71" i="4" s="1"/>
  <c r="A72" i="4" s="1"/>
  <c r="L63" i="4"/>
  <c r="D63" i="4"/>
  <c r="C63" i="4"/>
  <c r="B63" i="4"/>
  <c r="R49" i="4"/>
  <c r="Q49" i="4"/>
  <c r="P49" i="4"/>
  <c r="N49" i="4"/>
  <c r="M49" i="4"/>
  <c r="J49" i="4"/>
  <c r="G49" i="4"/>
  <c r="F49" i="4"/>
  <c r="K39" i="4"/>
  <c r="L39" i="4" s="1"/>
  <c r="K34" i="4"/>
  <c r="L34" i="4" s="1"/>
  <c r="K82" i="3"/>
  <c r="J82" i="3"/>
  <c r="I82" i="3"/>
  <c r="H82" i="3"/>
  <c r="G82" i="3"/>
  <c r="F82" i="3"/>
  <c r="E82" i="3"/>
  <c r="B79" i="3"/>
  <c r="B77" i="3"/>
  <c r="B75" i="3"/>
  <c r="B74" i="3"/>
  <c r="B73" i="3"/>
  <c r="B71" i="3"/>
  <c r="B70" i="3"/>
  <c r="B69" i="3"/>
  <c r="B68" i="3"/>
  <c r="B67" i="3"/>
  <c r="B66" i="3"/>
  <c r="B65" i="3"/>
  <c r="L64" i="3"/>
  <c r="H26" i="3" s="1"/>
  <c r="K26" i="3" s="1"/>
  <c r="B64" i="3"/>
  <c r="L63" i="3"/>
  <c r="H25" i="3" s="1"/>
  <c r="K25" i="3" s="1"/>
  <c r="B63" i="3"/>
  <c r="L62" i="3"/>
  <c r="H24" i="3" s="1"/>
  <c r="K24" i="3" s="1"/>
  <c r="B62" i="3"/>
  <c r="L61" i="3"/>
  <c r="B61" i="3"/>
  <c r="L60" i="3"/>
  <c r="H21" i="3" s="1"/>
  <c r="K21" i="3" s="1"/>
  <c r="B60" i="3"/>
  <c r="L59" i="3"/>
  <c r="H20" i="3" s="1"/>
  <c r="K20" i="3" s="1"/>
  <c r="B59" i="3"/>
  <c r="L58" i="3"/>
  <c r="B58" i="3"/>
  <c r="L57" i="3"/>
  <c r="B57" i="3"/>
  <c r="A57" i="3"/>
  <c r="A58" i="3" s="1"/>
  <c r="A59" i="3" s="1"/>
  <c r="L56" i="3"/>
  <c r="B56" i="3"/>
  <c r="R43" i="3"/>
  <c r="Q43" i="3"/>
  <c r="P43" i="3"/>
  <c r="N43" i="3"/>
  <c r="M43" i="3"/>
  <c r="J43" i="3"/>
  <c r="G43" i="3"/>
  <c r="F43" i="3"/>
  <c r="A18" i="3"/>
  <c r="A19" i="3" s="1"/>
  <c r="A20" i="3" s="1"/>
  <c r="A21" i="3" s="1"/>
  <c r="A22" i="3" s="1"/>
  <c r="K89" i="2"/>
  <c r="J89" i="2"/>
  <c r="I89" i="2"/>
  <c r="H89" i="2"/>
  <c r="G89" i="2"/>
  <c r="F89" i="2"/>
  <c r="E89" i="2"/>
  <c r="L87" i="2"/>
  <c r="B87" i="2"/>
  <c r="L86" i="2"/>
  <c r="B86" i="2"/>
  <c r="L85" i="2"/>
  <c r="B85" i="2"/>
  <c r="L84" i="2"/>
  <c r="B84" i="2"/>
  <c r="L83" i="2"/>
  <c r="B83" i="2"/>
  <c r="L82" i="2"/>
  <c r="B82" i="2"/>
  <c r="L81" i="2"/>
  <c r="L80" i="2"/>
  <c r="B80" i="2"/>
  <c r="L78" i="2"/>
  <c r="B78" i="2"/>
  <c r="L77" i="2"/>
  <c r="B77" i="2"/>
  <c r="L76" i="2"/>
  <c r="B76" i="2"/>
  <c r="L75" i="2"/>
  <c r="B75" i="2"/>
  <c r="L74" i="2"/>
  <c r="B74" i="2"/>
  <c r="L70" i="2"/>
  <c r="D70" i="2"/>
  <c r="C70" i="2"/>
  <c r="B70" i="2"/>
  <c r="L69" i="2"/>
  <c r="H27" i="2" s="1"/>
  <c r="K27" i="2" s="1"/>
  <c r="D69" i="2"/>
  <c r="C69" i="2"/>
  <c r="B69" i="2"/>
  <c r="L67" i="2"/>
  <c r="D67" i="2"/>
  <c r="C67" i="2"/>
  <c r="B67" i="2"/>
  <c r="L66" i="2"/>
  <c r="H24" i="2" s="1"/>
  <c r="K24" i="2" s="1"/>
  <c r="D66" i="2"/>
  <c r="C66" i="2"/>
  <c r="B66" i="2"/>
  <c r="L65" i="2"/>
  <c r="H23" i="2" s="1"/>
  <c r="K23" i="2" s="1"/>
  <c r="D65" i="2"/>
  <c r="C65" i="2"/>
  <c r="B65" i="2"/>
  <c r="L64" i="2"/>
  <c r="H22" i="2" s="1"/>
  <c r="K22" i="2" s="1"/>
  <c r="D64" i="2"/>
  <c r="C64" i="2"/>
  <c r="B64" i="2"/>
  <c r="L63" i="2"/>
  <c r="H21" i="2" s="1"/>
  <c r="K21" i="2" s="1"/>
  <c r="D63" i="2"/>
  <c r="C63" i="2"/>
  <c r="B63" i="2"/>
  <c r="L62" i="2"/>
  <c r="H20" i="2" s="1"/>
  <c r="K20" i="2" s="1"/>
  <c r="D62" i="2"/>
  <c r="C62" i="2"/>
  <c r="B62" i="2"/>
  <c r="L61" i="2"/>
  <c r="H19" i="2" s="1"/>
  <c r="K19" i="2" s="1"/>
  <c r="D61" i="2"/>
  <c r="C61" i="2"/>
  <c r="B61" i="2"/>
  <c r="L60" i="2"/>
  <c r="H18" i="2" s="1"/>
  <c r="K18" i="2" s="1"/>
  <c r="D60" i="2"/>
  <c r="C60" i="2"/>
  <c r="B60" i="2"/>
  <c r="A60" i="2"/>
  <c r="A61" i="2" s="1"/>
  <c r="A62" i="2" s="1"/>
  <c r="A63" i="2" s="1"/>
  <c r="A64" i="2" s="1"/>
  <c r="A65" i="2" s="1"/>
  <c r="A66" i="2" s="1"/>
  <c r="A67" i="2" s="1"/>
  <c r="A68" i="2" s="1"/>
  <c r="A69" i="2" s="1"/>
  <c r="L59" i="2"/>
  <c r="D59" i="2"/>
  <c r="C59" i="2"/>
  <c r="B59" i="2"/>
  <c r="R46" i="2"/>
  <c r="Q46" i="2"/>
  <c r="P46" i="2"/>
  <c r="N46" i="2"/>
  <c r="M46" i="2"/>
  <c r="J46" i="2"/>
  <c r="J18" i="1" s="1"/>
  <c r="G46" i="2"/>
  <c r="G18" i="1" s="1"/>
  <c r="F46" i="2"/>
  <c r="A18" i="2"/>
  <c r="A19" i="2" s="1"/>
  <c r="A20" i="2" s="1"/>
  <c r="A21" i="2" s="1"/>
  <c r="A22" i="2" s="1"/>
  <c r="A23" i="2" s="1"/>
  <c r="A24" i="2" s="1"/>
  <c r="N25" i="1"/>
  <c r="N26" i="1" s="1"/>
  <c r="P19" i="1"/>
  <c r="N19" i="1"/>
  <c r="J19" i="1"/>
  <c r="G19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L25" i="3" l="1"/>
  <c r="O25" i="3"/>
  <c r="L20" i="3"/>
  <c r="O20" i="3"/>
  <c r="L21" i="3"/>
  <c r="O21" i="3"/>
  <c r="L26" i="3"/>
  <c r="O26" i="3"/>
  <c r="H22" i="3"/>
  <c r="K22" i="3" s="1"/>
  <c r="H23" i="3"/>
  <c r="K23" i="3" s="1"/>
  <c r="L24" i="3"/>
  <c r="O24" i="3"/>
  <c r="A70" i="2"/>
  <c r="A71" i="2" s="1"/>
  <c r="A72" i="2" s="1"/>
  <c r="A73" i="2" s="1"/>
  <c r="A74" i="2" s="1"/>
  <c r="A75" i="2" s="1"/>
  <c r="A76" i="2" s="1"/>
  <c r="A77" i="2" s="1"/>
  <c r="A78" i="2" s="1"/>
  <c r="H32" i="2"/>
  <c r="K32" i="2" s="1"/>
  <c r="O27" i="2"/>
  <c r="O24" i="2"/>
  <c r="H19" i="3"/>
  <c r="K19" i="3" s="1"/>
  <c r="L19" i="3" s="1"/>
  <c r="H17" i="3"/>
  <c r="K17" i="3" s="1"/>
  <c r="L17" i="3" s="1"/>
  <c r="H18" i="3"/>
  <c r="K18" i="3" s="1"/>
  <c r="L18" i="3" s="1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25" i="2"/>
  <c r="A27" i="2"/>
  <c r="P50" i="4"/>
  <c r="P18" i="1" s="1"/>
  <c r="P22" i="1" s="1"/>
  <c r="P37" i="1" s="1"/>
  <c r="N50" i="4"/>
  <c r="Q50" i="4"/>
  <c r="Q18" i="1" s="1"/>
  <c r="Q22" i="1" s="1"/>
  <c r="Q37" i="1" s="1"/>
  <c r="R50" i="4"/>
  <c r="R18" i="1" s="1"/>
  <c r="R22" i="1" s="1"/>
  <c r="R37" i="1" s="1"/>
  <c r="O35" i="4"/>
  <c r="L35" i="4"/>
  <c r="S35" i="4" s="1"/>
  <c r="T35" i="4" s="1"/>
  <c r="O36" i="6"/>
  <c r="S36" i="6" s="1"/>
  <c r="T36" i="6" s="1"/>
  <c r="F50" i="4"/>
  <c r="F18" i="1" s="1"/>
  <c r="F22" i="1" s="1"/>
  <c r="F37" i="1" s="1"/>
  <c r="L40" i="4"/>
  <c r="O40" i="4"/>
  <c r="L29" i="6"/>
  <c r="S29" i="6" s="1"/>
  <c r="T29" i="6" s="1"/>
  <c r="N18" i="1"/>
  <c r="N22" i="1" s="1"/>
  <c r="N37" i="1" s="1"/>
  <c r="O33" i="6"/>
  <c r="S33" i="6" s="1"/>
  <c r="T33" i="6" s="1"/>
  <c r="M50" i="4"/>
  <c r="M18" i="1" s="1"/>
  <c r="M22" i="1" s="1"/>
  <c r="M37" i="1" s="1"/>
  <c r="O36" i="8"/>
  <c r="S36" i="8" s="1"/>
  <c r="T36" i="8" s="1"/>
  <c r="O33" i="4"/>
  <c r="S33" i="4" s="1"/>
  <c r="T33" i="4" s="1"/>
  <c r="G50" i="4"/>
  <c r="O37" i="8"/>
  <c r="S37" i="8" s="1"/>
  <c r="T37" i="8" s="1"/>
  <c r="O28" i="8"/>
  <c r="O40" i="5"/>
  <c r="O21" i="8"/>
  <c r="S21" i="8" s="1"/>
  <c r="T21" i="8" s="1"/>
  <c r="O32" i="5"/>
  <c r="O38" i="5"/>
  <c r="S38" i="5" s="1"/>
  <c r="T38" i="5" s="1"/>
  <c r="O28" i="6"/>
  <c r="O40" i="8"/>
  <c r="S40" i="8" s="1"/>
  <c r="T40" i="8" s="1"/>
  <c r="O31" i="5"/>
  <c r="O35" i="5"/>
  <c r="S35" i="5" s="1"/>
  <c r="T35" i="5" s="1"/>
  <c r="O36" i="5"/>
  <c r="S36" i="5" s="1"/>
  <c r="T36" i="5" s="1"/>
  <c r="O19" i="7"/>
  <c r="S19" i="7" s="1"/>
  <c r="T19" i="7" s="1"/>
  <c r="O22" i="8"/>
  <c r="S22" i="8" s="1"/>
  <c r="T22" i="8" s="1"/>
  <c r="O33" i="5"/>
  <c r="O25" i="5"/>
  <c r="S25" i="5" s="1"/>
  <c r="T25" i="5" s="1"/>
  <c r="O26" i="5"/>
  <c r="S26" i="5"/>
  <c r="T26" i="5" s="1"/>
  <c r="O28" i="5"/>
  <c r="O18" i="5"/>
  <c r="O19" i="5"/>
  <c r="S19" i="5" s="1"/>
  <c r="T19" i="5" s="1"/>
  <c r="O23" i="5"/>
  <c r="S23" i="5" s="1"/>
  <c r="T23" i="5" s="1"/>
  <c r="L89" i="2"/>
  <c r="H17" i="2"/>
  <c r="J22" i="1"/>
  <c r="J37" i="1" s="1"/>
  <c r="O21" i="2"/>
  <c r="S21" i="2" s="1"/>
  <c r="T21" i="2" s="1"/>
  <c r="O18" i="6"/>
  <c r="S18" i="6" s="1"/>
  <c r="T18" i="6" s="1"/>
  <c r="O19" i="6"/>
  <c r="O23" i="2"/>
  <c r="O37" i="4"/>
  <c r="O35" i="6"/>
  <c r="O22" i="2"/>
  <c r="O39" i="8"/>
  <c r="G22" i="1"/>
  <c r="G37" i="1" s="1"/>
  <c r="O30" i="5"/>
  <c r="S30" i="5" s="1"/>
  <c r="T30" i="5" s="1"/>
  <c r="O31" i="6"/>
  <c r="O32" i="6"/>
  <c r="S32" i="6" s="1"/>
  <c r="T32" i="6" s="1"/>
  <c r="O23" i="8"/>
  <c r="O35" i="8"/>
  <c r="S35" i="8"/>
  <c r="T35" i="8" s="1"/>
  <c r="O26" i="8"/>
  <c r="S26" i="8"/>
  <c r="T26" i="8" s="1"/>
  <c r="O38" i="8"/>
  <c r="O20" i="2"/>
  <c r="S33" i="5"/>
  <c r="T33" i="5" s="1"/>
  <c r="O29" i="5"/>
  <c r="O31" i="8"/>
  <c r="S31" i="8" s="1"/>
  <c r="T31" i="8" s="1"/>
  <c r="O18" i="2"/>
  <c r="S18" i="2" s="1"/>
  <c r="T18" i="2" s="1"/>
  <c r="J50" i="4"/>
  <c r="O37" i="5"/>
  <c r="S37" i="5" s="1"/>
  <c r="T37" i="5" s="1"/>
  <c r="O41" i="5"/>
  <c r="S41" i="5"/>
  <c r="T41" i="5" s="1"/>
  <c r="O27" i="6"/>
  <c r="S27" i="6" s="1"/>
  <c r="T27" i="6" s="1"/>
  <c r="O38" i="4"/>
  <c r="S38" i="4" s="1"/>
  <c r="T38" i="4" s="1"/>
  <c r="O27" i="5"/>
  <c r="O24" i="5"/>
  <c r="O39" i="6"/>
  <c r="S25" i="8"/>
  <c r="T25" i="8" s="1"/>
  <c r="O32" i="8"/>
  <c r="S32" i="8" s="1"/>
  <c r="T32" i="8" s="1"/>
  <c r="O25" i="8"/>
  <c r="O34" i="5"/>
  <c r="O29" i="8"/>
  <c r="O19" i="2"/>
  <c r="L82" i="3"/>
  <c r="O39" i="4"/>
  <c r="S39" i="4" s="1"/>
  <c r="T39" i="4" s="1"/>
  <c r="L88" i="4"/>
  <c r="H41" i="4" s="1"/>
  <c r="K41" i="4" s="1"/>
  <c r="K49" i="4" s="1"/>
  <c r="O20" i="5"/>
  <c r="S20" i="5" s="1"/>
  <c r="T20" i="5" s="1"/>
  <c r="O40" i="6"/>
  <c r="S40" i="6" s="1"/>
  <c r="T40" i="6" s="1"/>
  <c r="K17" i="5"/>
  <c r="H42" i="5"/>
  <c r="H19" i="1" s="1"/>
  <c r="K19" i="1" s="1"/>
  <c r="O33" i="8"/>
  <c r="S33" i="8" s="1"/>
  <c r="T33" i="8" s="1"/>
  <c r="O21" i="5"/>
  <c r="S21" i="5" s="1"/>
  <c r="T21" i="5" s="1"/>
  <c r="O30" i="8"/>
  <c r="S30" i="8" s="1"/>
  <c r="T30" i="8" s="1"/>
  <c r="O39" i="5"/>
  <c r="S39" i="5" s="1"/>
  <c r="T39" i="5" s="1"/>
  <c r="O38" i="6"/>
  <c r="S41" i="6"/>
  <c r="T41" i="6" s="1"/>
  <c r="O18" i="7"/>
  <c r="O24" i="8"/>
  <c r="S32" i="5"/>
  <c r="T32" i="5" s="1"/>
  <c r="S40" i="5"/>
  <c r="T40" i="5"/>
  <c r="O27" i="8"/>
  <c r="O41" i="8"/>
  <c r="S41" i="8" s="1"/>
  <c r="T41" i="8" s="1"/>
  <c r="O22" i="5"/>
  <c r="O30" i="6"/>
  <c r="S30" i="6" s="1"/>
  <c r="T30" i="6" s="1"/>
  <c r="O34" i="6"/>
  <c r="S34" i="6"/>
  <c r="T34" i="6" s="1"/>
  <c r="O37" i="6"/>
  <c r="S37" i="6" s="1"/>
  <c r="T37" i="6" s="1"/>
  <c r="O20" i="8"/>
  <c r="O34" i="8"/>
  <c r="S34" i="8"/>
  <c r="T34" i="8" s="1"/>
  <c r="O34" i="4"/>
  <c r="S34" i="4" s="1"/>
  <c r="T34" i="4" s="1"/>
  <c r="L80" i="5"/>
  <c r="L80" i="6"/>
  <c r="H17" i="6"/>
  <c r="O36" i="4"/>
  <c r="S36" i="4" s="1"/>
  <c r="T36" i="4" s="1"/>
  <c r="O20" i="6"/>
  <c r="S20" i="6" s="1"/>
  <c r="T20" i="6" s="1"/>
  <c r="L80" i="8"/>
  <c r="L80" i="7"/>
  <c r="H17" i="7"/>
  <c r="H17" i="8"/>
  <c r="S24" i="3" l="1"/>
  <c r="T24" i="3" s="1"/>
  <c r="O23" i="3"/>
  <c r="L23" i="3"/>
  <c r="S23" i="3" s="1"/>
  <c r="T23" i="3" s="1"/>
  <c r="O22" i="3"/>
  <c r="L22" i="3"/>
  <c r="S22" i="3" s="1"/>
  <c r="T22" i="3" s="1"/>
  <c r="S26" i="3"/>
  <c r="T26" i="3" s="1"/>
  <c r="S21" i="3"/>
  <c r="T21" i="3" s="1"/>
  <c r="S20" i="3"/>
  <c r="T20" i="3" s="1"/>
  <c r="S25" i="3"/>
  <c r="T25" i="3" s="1"/>
  <c r="O32" i="2"/>
  <c r="S24" i="2"/>
  <c r="T24" i="2" s="1"/>
  <c r="S27" i="2"/>
  <c r="T27" i="2" s="1"/>
  <c r="O18" i="3"/>
  <c r="O19" i="3"/>
  <c r="O17" i="3"/>
  <c r="K46" i="2"/>
  <c r="L41" i="4"/>
  <c r="O41" i="4"/>
  <c r="S41" i="4" s="1"/>
  <c r="T41" i="4" s="1"/>
  <c r="H49" i="4"/>
  <c r="S40" i="4"/>
  <c r="T40" i="4" s="1"/>
  <c r="S28" i="6"/>
  <c r="T28" i="6" s="1"/>
  <c r="S28" i="8"/>
  <c r="T28" i="8" s="1"/>
  <c r="L42" i="5"/>
  <c r="S31" i="5"/>
  <c r="T31" i="5" s="1"/>
  <c r="S18" i="5"/>
  <c r="T18" i="5" s="1"/>
  <c r="S28" i="5"/>
  <c r="T28" i="5" s="1"/>
  <c r="O17" i="2"/>
  <c r="O46" i="2" s="1"/>
  <c r="S20" i="2"/>
  <c r="T20" i="2" s="1"/>
  <c r="H46" i="2"/>
  <c r="H18" i="1" s="1"/>
  <c r="S24" i="8"/>
  <c r="T24" i="8" s="1"/>
  <c r="K17" i="8"/>
  <c r="H42" i="8"/>
  <c r="H25" i="1" s="1"/>
  <c r="H26" i="1" s="1"/>
  <c r="K17" i="7"/>
  <c r="H42" i="7"/>
  <c r="H21" i="1" s="1"/>
  <c r="K21" i="1" s="1"/>
  <c r="S22" i="5"/>
  <c r="T22" i="5" s="1"/>
  <c r="S39" i="8"/>
  <c r="T39" i="8" s="1"/>
  <c r="S22" i="2"/>
  <c r="T22" i="2" s="1"/>
  <c r="S34" i="5"/>
  <c r="T34" i="5" s="1"/>
  <c r="S38" i="8"/>
  <c r="T38" i="8" s="1"/>
  <c r="S31" i="6"/>
  <c r="T31" i="6" s="1"/>
  <c r="S37" i="4"/>
  <c r="T37" i="4" s="1"/>
  <c r="K43" i="3"/>
  <c r="S19" i="6"/>
  <c r="T19" i="6" s="1"/>
  <c r="L46" i="2"/>
  <c r="K17" i="6"/>
  <c r="H42" i="6"/>
  <c r="H20" i="1" s="1"/>
  <c r="K20" i="1" s="1"/>
  <c r="S35" i="6"/>
  <c r="T35" i="6" s="1"/>
  <c r="S18" i="7"/>
  <c r="T18" i="7" s="1"/>
  <c r="L42" i="7"/>
  <c r="L21" i="1" s="1"/>
  <c r="S19" i="2"/>
  <c r="T19" i="2" s="1"/>
  <c r="S27" i="8"/>
  <c r="T27" i="8" s="1"/>
  <c r="S39" i="6"/>
  <c r="T39" i="6" s="1"/>
  <c r="O17" i="5"/>
  <c r="O42" i="5" s="1"/>
  <c r="O19" i="1" s="1"/>
  <c r="K42" i="5"/>
  <c r="S29" i="8"/>
  <c r="T29" i="8" s="1"/>
  <c r="S24" i="5"/>
  <c r="T24" i="5" s="1"/>
  <c r="S23" i="8"/>
  <c r="T23" i="8" s="1"/>
  <c r="S38" i="6"/>
  <c r="T38" i="6" s="1"/>
  <c r="L49" i="4"/>
  <c r="S29" i="5"/>
  <c r="T29" i="5" s="1"/>
  <c r="O49" i="4"/>
  <c r="S23" i="2"/>
  <c r="T23" i="2" s="1"/>
  <c r="S20" i="8"/>
  <c r="T20" i="8" s="1"/>
  <c r="S27" i="5"/>
  <c r="T27" i="5" s="1"/>
  <c r="S32" i="2" l="1"/>
  <c r="T32" i="2" s="1"/>
  <c r="S17" i="3"/>
  <c r="T17" i="3" s="1"/>
  <c r="S19" i="3"/>
  <c r="T19" i="3" s="1"/>
  <c r="S18" i="3"/>
  <c r="T18" i="3" s="1"/>
  <c r="K50" i="4"/>
  <c r="H43" i="3"/>
  <c r="H50" i="4" s="1"/>
  <c r="S17" i="2"/>
  <c r="S49" i="4"/>
  <c r="O43" i="3"/>
  <c r="T49" i="4"/>
  <c r="K42" i="7"/>
  <c r="O17" i="7"/>
  <c r="H22" i="1"/>
  <c r="H37" i="1" s="1"/>
  <c r="K18" i="1"/>
  <c r="K42" i="8"/>
  <c r="K25" i="1" s="1"/>
  <c r="K26" i="1" s="1"/>
  <c r="O17" i="8"/>
  <c r="O42" i="8" s="1"/>
  <c r="O25" i="1" s="1"/>
  <c r="O26" i="1" s="1"/>
  <c r="L43" i="3"/>
  <c r="L19" i="1"/>
  <c r="S19" i="1" s="1"/>
  <c r="T19" i="1" s="1"/>
  <c r="S17" i="5"/>
  <c r="K42" i="6"/>
  <c r="O17" i="6"/>
  <c r="O42" i="6" s="1"/>
  <c r="O20" i="1" s="1"/>
  <c r="S46" i="2" l="1"/>
  <c r="T17" i="2"/>
  <c r="T46" i="2" s="1"/>
  <c r="L50" i="4"/>
  <c r="L18" i="1" s="1"/>
  <c r="O50" i="4"/>
  <c r="O18" i="1" s="1"/>
  <c r="O42" i="7"/>
  <c r="O21" i="1" s="1"/>
  <c r="S21" i="1" s="1"/>
  <c r="T21" i="1" s="1"/>
  <c r="S17" i="7"/>
  <c r="T43" i="3"/>
  <c r="L42" i="6"/>
  <c r="L20" i="1" s="1"/>
  <c r="S20" i="1" s="1"/>
  <c r="T20" i="1" s="1"/>
  <c r="S17" i="6"/>
  <c r="S42" i="5"/>
  <c r="T17" i="5"/>
  <c r="T42" i="5" s="1"/>
  <c r="L42" i="8"/>
  <c r="L25" i="1" s="1"/>
  <c r="L26" i="1" s="1"/>
  <c r="S17" i="8"/>
  <c r="K22" i="1"/>
  <c r="K37" i="1" s="1"/>
  <c r="T50" i="4" l="1"/>
  <c r="S43" i="3"/>
  <c r="S50" i="4" s="1"/>
  <c r="S18" i="1"/>
  <c r="T18" i="1" s="1"/>
  <c r="T22" i="1" s="1"/>
  <c r="S42" i="6"/>
  <c r="T17" i="6"/>
  <c r="T42" i="6" s="1"/>
  <c r="S42" i="8"/>
  <c r="S25" i="1" s="1"/>
  <c r="S26" i="1" s="1"/>
  <c r="T17" i="8"/>
  <c r="T42" i="8" s="1"/>
  <c r="T25" i="1" s="1"/>
  <c r="T26" i="1" s="1"/>
  <c r="O22" i="1"/>
  <c r="O37" i="1" s="1"/>
  <c r="S42" i="7"/>
  <c r="T17" i="7"/>
  <c r="T42" i="7" s="1"/>
  <c r="L22" i="1"/>
  <c r="L37" i="1" s="1"/>
  <c r="S22" i="1" l="1"/>
  <c r="S37" i="1" s="1"/>
  <c r="T37" i="1"/>
</calcChain>
</file>

<file path=xl/sharedStrings.xml><?xml version="1.0" encoding="utf-8"?>
<sst xmlns="http://schemas.openxmlformats.org/spreadsheetml/2006/main" count="1708" uniqueCount="242">
  <si>
    <t xml:space="preserve"> </t>
  </si>
  <si>
    <t xml:space="preserve">FUNCTIONAL AREA:  </t>
  </si>
  <si>
    <t>GENERAL GOVERNMENT</t>
  </si>
  <si>
    <t xml:space="preserve">DEPARTMENT/AGENCY:  </t>
  </si>
  <si>
    <t>OFFICE OF I MAGA'HAGAN GUAHAN AND I SIGUNDO MAGA'LAHEN GUAHAN</t>
  </si>
  <si>
    <t>PROGRAM:</t>
  </si>
  <si>
    <t>SUMMARY</t>
  </si>
  <si>
    <t>FUND:</t>
  </si>
  <si>
    <t>GENERAL FUND AND INDIRECT COST FUND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</si>
  <si>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</si>
  <si>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</si>
  <si>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</si>
  <si>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</si>
  <si>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</si>
  <si>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</si>
  <si>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</si>
  <si>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</si>
  <si>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</si>
  <si>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</si>
  <si>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</si>
  <si>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</si>
  <si>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</si>
  <si>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</si>
  <si>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</si>
  <si>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</si>
  <si>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</si>
  <si>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</si>
  <si>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</si>
  <si>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</si>
  <si>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</si>
  <si>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</si>
  <si>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</si>
  <si>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</si>
  <si>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Grade/</t>
  </si>
  <si>
    <t>(E+F+G+I)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</si>
  <si>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</si>
  <si>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</si>
  <si>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</si>
  <si>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</si>
  <si>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</si>
  <si>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</si>
  <si>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</si>
  <si>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</si>
  <si>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(J+R)</t>
  </si>
  <si>
    <t>No.</t>
  </si>
  <si>
    <t>Number</t>
  </si>
  <si>
    <t>Title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</si>
  <si>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</si>
  <si>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</si>
  <si>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</si>
  <si>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</si>
  <si>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</si>
  <si>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</si>
  <si>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</si>
  <si>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</si>
  <si>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($19.01*26PP)</t>
  </si>
  <si>
    <t>(6.2% * J)</t>
  </si>
  <si>
    <t>(1.45% * J)</t>
  </si>
  <si>
    <t>1/</t>
  </si>
  <si>
    <t>(Premium)</t>
  </si>
  <si>
    <t>(K thru Q)</t>
  </si>
  <si>
    <t>TOTAL</t>
  </si>
  <si>
    <t>GENERAL FUND</t>
  </si>
  <si>
    <t>----</t>
  </si>
  <si>
    <t>Executive Direction</t>
  </si>
  <si>
    <t>Guam Liaison Office</t>
  </si>
  <si>
    <t>Government House</t>
  </si>
  <si>
    <t>Office of I Sigundo Maga'lahen Guahan</t>
  </si>
  <si>
    <t>INDIRECT COST FUND</t>
  </si>
  <si>
    <t>Guam State Clearinghouse</t>
  </si>
  <si>
    <t>Grand Total:</t>
  </si>
  <si>
    <t>* Night Differential / Hazardous / Worker's Compensation / etc.</t>
  </si>
  <si>
    <t xml:space="preserve">GENERAL GOVERNMENT </t>
  </si>
  <si>
    <t xml:space="preserve">PROGRAM:  </t>
  </si>
  <si>
    <t>EXECUTIVE DIRECTION</t>
  </si>
  <si>
    <t xml:space="preserve">FUND:  </t>
  </si>
  <si>
    <t>Grade /</t>
  </si>
  <si>
    <t>Title  1/</t>
  </si>
  <si>
    <t>2/</t>
  </si>
  <si>
    <t>Governor</t>
  </si>
  <si>
    <t>Lourdes A. Leon Guerrero</t>
  </si>
  <si>
    <t>Special Assistant
(Chamber Administrator)</t>
  </si>
  <si>
    <t>Eliza G. Dames</t>
  </si>
  <si>
    <t>Special Assistant
(Executive Asst. to the Governor)</t>
  </si>
  <si>
    <t>Shamra L.A. Chargualaf</t>
  </si>
  <si>
    <t>Staff Assistant</t>
  </si>
  <si>
    <t>Dorothy C. Blas</t>
  </si>
  <si>
    <t>Deputy Chief of Staff</t>
  </si>
  <si>
    <t>Jon Junior M. Calvo</t>
  </si>
  <si>
    <t>Kathleen C. Cepeda</t>
  </si>
  <si>
    <t>Special Assistant (Chief Advisor on Military and Regional Affairs)</t>
  </si>
  <si>
    <t>Carlotta A. Leon Guerrero</t>
  </si>
  <si>
    <t>Robert S. Lizama</t>
  </si>
  <si>
    <t>Special Assistant (Legal Counsel)</t>
  </si>
  <si>
    <t>Special Assistant</t>
  </si>
  <si>
    <t>Jean S. Taitano</t>
  </si>
  <si>
    <t>Venido S. Torres</t>
  </si>
  <si>
    <t>Debra Jean M. Cruz</t>
  </si>
  <si>
    <t>Total:</t>
  </si>
  <si>
    <t>1/  Indicate "(LTA)" or "(Temp.)" next to Position Title (where applicable)</t>
  </si>
  <si>
    <t>Special Pay Categories</t>
  </si>
  <si>
    <t>3/</t>
  </si>
  <si>
    <t>4/</t>
  </si>
  <si>
    <t>5/</t>
  </si>
  <si>
    <t>6/</t>
  </si>
  <si>
    <t xml:space="preserve">Holiday </t>
  </si>
  <si>
    <t>Night Differential</t>
  </si>
  <si>
    <t>Nurse Sunday</t>
  </si>
  <si>
    <t xml:space="preserve">Nurse </t>
  </si>
  <si>
    <t>EMT</t>
  </si>
  <si>
    <t>Pay</t>
  </si>
  <si>
    <t>Hazard</t>
  </si>
  <si>
    <t>( D+E+F+G+H+I+J )</t>
  </si>
  <si>
    <t>10%</t>
  </si>
  <si>
    <t>8%</t>
  </si>
  <si>
    <t>1.5</t>
  </si>
  <si>
    <t>15%</t>
  </si>
  <si>
    <t>10% of reg. rate, applicable from 6pm-6am, employee must work 4 hours consecutive after 6pm for entitlement of the pay</t>
  </si>
  <si>
    <t>Applies to law enforcement personnel</t>
  </si>
  <si>
    <t>Applies to solid waste employees</t>
  </si>
  <si>
    <t>1 ½ of reg. rate of pay from 12am Friday to 12 midnight Sunday</t>
  </si>
  <si>
    <t>1 ½ of reg. rate of pay on daily work exceeding 8 hours</t>
  </si>
  <si>
    <t>Applicable only to GFD ambulatory service personnel. 15% of reg. rate of pay</t>
  </si>
  <si>
    <t>Catherine S.N. Flores</t>
  </si>
  <si>
    <t>Elaine V. Tajalle</t>
  </si>
  <si>
    <t>Special Assistant
(Community Affairs Director)</t>
  </si>
  <si>
    <t>Anthony B. Pangelinan</t>
  </si>
  <si>
    <t>Mark M. Perez</t>
  </si>
  <si>
    <t>Naomi S.D. Aquiningoc</t>
  </si>
  <si>
    <t>Ruth T. Aflague Blas</t>
  </si>
  <si>
    <t>Rommel M. Obispo</t>
  </si>
  <si>
    <t>Alfred A. Aguon</t>
  </si>
  <si>
    <t>Matthew P. Quinata</t>
  </si>
  <si>
    <t>Anton R. Ngata</t>
  </si>
  <si>
    <t>William P. Taitingfong</t>
  </si>
  <si>
    <t>GUAM LIAISON OFFICE</t>
  </si>
  <si>
    <t>Special Assistant
(Washington, D.C. Liaison)</t>
  </si>
  <si>
    <t>Madeleine Z. Bordallo</t>
  </si>
  <si>
    <t>Rosanna M. Mantanona</t>
  </si>
  <si>
    <t>GOVERNMENT HOUSE</t>
  </si>
  <si>
    <t>Special Assistant
(Government House Manager)</t>
  </si>
  <si>
    <t>Andrea M. Finona</t>
  </si>
  <si>
    <t>Virginia L. McBride</t>
  </si>
  <si>
    <t>Josefa T. Pangelinan</t>
  </si>
  <si>
    <t>OFFICE OF I SIGUNDO MAGA'LAHEN GUAHAN</t>
  </si>
  <si>
    <t>Lieutenant Governor</t>
  </si>
  <si>
    <t>Joshua F. Tenorio</t>
  </si>
  <si>
    <t>Special Assistant (Executive Assistant to the Lt. Governor)</t>
  </si>
  <si>
    <t>Josephine C. Cepeda</t>
  </si>
  <si>
    <t>Florentina A. Terlaje</t>
  </si>
  <si>
    <t>GUAM STATE CLEARINGHOUSE</t>
  </si>
  <si>
    <t>Stephanie G. Flores</t>
  </si>
  <si>
    <t>Krystal J. Paco-San Agustin</t>
  </si>
  <si>
    <t>Leslie A. Travis</t>
  </si>
  <si>
    <t>Raymond Y. Blas</t>
  </si>
  <si>
    <t>Manuel B.L. Tiong</t>
  </si>
  <si>
    <t>Special Assistant
(Communications Director)</t>
  </si>
  <si>
    <t>Chief of Staff</t>
  </si>
  <si>
    <t>Rikki R.Q. Orsini</t>
  </si>
  <si>
    <t>Logan G. Reyes</t>
  </si>
  <si>
    <t>Joseph P. Mafnas</t>
  </si>
  <si>
    <t>Bernice Q. Torres</t>
  </si>
  <si>
    <t>Jessica C. Dydasco</t>
  </si>
  <si>
    <t>Jeffrey A. Moots</t>
  </si>
  <si>
    <t>Kenneth P. Aguon</t>
  </si>
  <si>
    <t>Joseph R. Shinohara II</t>
  </si>
  <si>
    <t>Ely John C. Catalan</t>
  </si>
  <si>
    <t>Hill D. Leon Guerrero</t>
  </si>
  <si>
    <t>Dan-Michael A. Romulo</t>
  </si>
  <si>
    <t>Rafael M. Villa, Jr.</t>
  </si>
  <si>
    <t>Daylin F.I. Pelletier</t>
  </si>
  <si>
    <t>Rose F. Ramsey</t>
  </si>
  <si>
    <t>Carlo J. Branch</t>
  </si>
  <si>
    <t>Evelyn U. San Agustin-Claros</t>
  </si>
  <si>
    <t>Clynton E. Ridgell</t>
  </si>
  <si>
    <t>Kevin J. Lizama-Reyes</t>
  </si>
  <si>
    <t>Joseph A. Perez</t>
  </si>
  <si>
    <t>Joseph G. Bamba</t>
  </si>
  <si>
    <t>Laurent S.F. Duenas</t>
  </si>
  <si>
    <t>Special Assistant (Policy)</t>
  </si>
  <si>
    <t>Mason V.G. Obispo</t>
  </si>
  <si>
    <t>Staff Assistant
(Central Files Administrator)</t>
  </si>
  <si>
    <t>Special Assistant
(Facilities Manager)</t>
  </si>
  <si>
    <t>Adrian Lowa J. Muna</t>
  </si>
  <si>
    <t>Natalie J. Quinata</t>
  </si>
  <si>
    <t xml:space="preserve">Christopher A. Flores </t>
  </si>
  <si>
    <t>Jose T. Castro</t>
  </si>
  <si>
    <t>Forrest C.A. Chargualaf</t>
  </si>
  <si>
    <t>Arthur U. San Agustin</t>
  </si>
  <si>
    <t>Special Asst (Municipal Affairs)</t>
  </si>
  <si>
    <t>Staff Assistant (Intern)</t>
  </si>
  <si>
    <t>Robert J.L. Barcinas</t>
  </si>
  <si>
    <t>Calen Michel C. Meno</t>
  </si>
  <si>
    <t>Rudolfo Gaza</t>
  </si>
  <si>
    <t>Special Asst (Dir, Guam Marianas Regional Fusion Ctr)</t>
  </si>
  <si>
    <t xml:space="preserve">Special Assistant </t>
  </si>
  <si>
    <t>R. Arlene Santos</t>
  </si>
  <si>
    <t>Patrick Q. Finona</t>
  </si>
  <si>
    <t>Daniel G. Morris</t>
  </si>
  <si>
    <t>Ronald Taitague</t>
  </si>
  <si>
    <t>Special Assistant (Advisor on Education)</t>
  </si>
  <si>
    <t>Judith T. Won Pat</t>
  </si>
  <si>
    <t>Andrea Y. Andrus</t>
  </si>
  <si>
    <t>Jesse A. Castro</t>
  </si>
  <si>
    <t xml:space="preserve">6111001/6113001 - 632-25-0301201  </t>
  </si>
  <si>
    <t>Michaelene R. Arroyo</t>
  </si>
  <si>
    <t>Tracey L. Calvert</t>
  </si>
  <si>
    <t>Andrea Y. Johnson</t>
  </si>
  <si>
    <t>John T. Ryan</t>
  </si>
  <si>
    <t>Roy A.B. Quinata</t>
  </si>
  <si>
    <t>Andrea T. Murer</t>
  </si>
  <si>
    <t>2/  FY 2026 GovGuam contribution for Life Insurance is $187 per annum</t>
  </si>
  <si>
    <t>(J * 33.85%)</t>
  </si>
  <si>
    <t>(J *33.85%)</t>
  </si>
  <si>
    <t>1/  FY 2026 GovGuam contribution for Life Insurance is $187 per annum</t>
  </si>
  <si>
    <t xml:space="preserve">6111001/6113001 -100-26-0200001  </t>
  </si>
  <si>
    <t>Keith Taliugyan</t>
  </si>
  <si>
    <t xml:space="preserve">6111001/6113001 -100-26-0200001   </t>
  </si>
  <si>
    <t xml:space="preserve">6111001/6113001 -100-26-0200009     </t>
  </si>
  <si>
    <t xml:space="preserve">6111001/6113001 -100-26-0210007    </t>
  </si>
  <si>
    <t xml:space="preserve">6111001/6113001 -100-26-0300001  </t>
  </si>
  <si>
    <t>Phillip C. Leon Guerrero</t>
  </si>
  <si>
    <t>Davina Sayama-Chargualaf</t>
  </si>
  <si>
    <t>Moises B. Gomez</t>
  </si>
  <si>
    <t>Benny Leon Guerrero</t>
  </si>
  <si>
    <t>Sofia B. Villa</t>
  </si>
  <si>
    <t>Exit 12/31/25</t>
  </si>
  <si>
    <t>Tyrone J. Taitano</t>
  </si>
  <si>
    <t>Staff Assistant (SPC)</t>
  </si>
  <si>
    <t>Hentrick M. Eveluck</t>
  </si>
  <si>
    <t>Special Assistant                               Boards &amp; Commission</t>
  </si>
  <si>
    <t>Special Assistant                                                                     Director of Policy</t>
  </si>
  <si>
    <t>Special Assistant                     Director Executive Management Office</t>
  </si>
  <si>
    <t>Special Assistant
(Director of Communications )</t>
  </si>
  <si>
    <t>Special Assistant
(Director of Community Affairs )</t>
  </si>
  <si>
    <t>Special Assistant                   (Director of Guam State Clearinghouse )</t>
  </si>
  <si>
    <t>Krystianna M.G. Gamboa</t>
  </si>
  <si>
    <t>Special Assistant                              Director of Protocol</t>
  </si>
  <si>
    <t>1st Qtr</t>
  </si>
  <si>
    <t>Special Assistant (Asst. Legal Counsel)</t>
  </si>
  <si>
    <t>Alexander James Ford</t>
  </si>
  <si>
    <t>Loraine Q. Aguon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</si>
</sst>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"/>
  </numFmts>
  <fonts count="16">
    <font>
      <sz val="12"/>
      <name val="SWISS"/>
    </font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color indexed="8"/>
      <name val="SWISS"/>
    </font>
    <font>
      <sz val="8"/>
      <name val="Times New Roman"/>
      <family val="1"/>
    </font>
    <font>
      <b/>
      <sz val="7"/>
      <color indexed="8"/>
      <name val="Times New Roman"/>
      <family val="1"/>
    </font>
    <font>
      <sz val="8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>
        <bgColor indexed="9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299">
    <xf numFmtId="37" fontId="0" fillId="0" borderId="0" xfId="0"/>
    <xf numFmtId="37" fontId="2" fillId="0" borderId="0" xfId="0" applyFont="1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7" fillId="0" borderId="0" xfId="0" applyFont="1"/>
    <xf numFmtId="37" fontId="8" fillId="0" borderId="0" xfId="0" applyFont="1"/>
    <xf numFmtId="37" fontId="2" fillId="0" borderId="0" xfId="0" applyFont="1" applyAlignment="1">
      <alignment horizontal="center"/>
    </xf>
    <xf numFmtId="37" fontId="4" fillId="2" borderId="1" xfId="0" applyFont="1" applyFill="1" applyBorder="1" applyAlignment="1">
      <alignment horizontal="centerContinuous"/>
    </xf>
    <xf numFmtId="37" fontId="4" fillId="2" borderId="2" xfId="0" applyFont="1" applyFill="1" applyBorder="1" applyAlignment="1">
      <alignment horizontal="centerContinuous"/>
    </xf>
    <xf numFmtId="37" fontId="4" fillId="2" borderId="3" xfId="0" applyFont="1" applyFill="1" applyBorder="1" applyAlignment="1">
      <alignment horizontal="centerContinuous"/>
    </xf>
    <xf numFmtId="37" fontId="4" fillId="0" borderId="4" xfId="0" applyFont="1" applyBorder="1"/>
    <xf numFmtId="37" fontId="4" fillId="0" borderId="5" xfId="0" applyFont="1" applyBorder="1"/>
    <xf numFmtId="37" fontId="4" fillId="0" borderId="4" xfId="0" quotePrefix="1" applyFont="1" applyBorder="1" applyAlignment="1">
      <alignment horizontal="center"/>
    </xf>
    <xf numFmtId="37" fontId="4" fillId="0" borderId="6" xfId="0" quotePrefix="1" applyFont="1" applyBorder="1" applyAlignment="1">
      <alignment horizontal="center"/>
    </xf>
    <xf numFmtId="37" fontId="4" fillId="0" borderId="0" xfId="0" quotePrefix="1" applyFont="1" applyAlignment="1">
      <alignment horizontal="center"/>
    </xf>
    <xf numFmtId="37" fontId="4" fillId="0" borderId="7" xfId="0" quotePrefix="1" applyFont="1" applyBorder="1" applyAlignment="1">
      <alignment horizontal="center"/>
    </xf>
    <xf numFmtId="37" fontId="4" fillId="0" borderId="8" xfId="0" quotePrefix="1" applyFont="1" applyBorder="1" applyAlignment="1">
      <alignment horizontal="center"/>
    </xf>
    <xf numFmtId="37" fontId="4" fillId="0" borderId="9" xfId="0" quotePrefix="1" applyFont="1" applyBorder="1" applyAlignment="1">
      <alignment horizontal="center"/>
    </xf>
    <xf numFmtId="37" fontId="9" fillId="0" borderId="0" xfId="0" applyFont="1" applyAlignment="1">
      <alignment horizontal="center"/>
    </xf>
    <xf numFmtId="37" fontId="10" fillId="0" borderId="0" xfId="0" applyFont="1" applyAlignment="1">
      <alignment horizontal="center"/>
    </xf>
    <xf numFmtId="37" fontId="4" fillId="3" borderId="10" xfId="0" applyFont="1" applyFill="1" applyBorder="1" applyAlignment="1">
      <alignment horizontal="center"/>
    </xf>
    <xf numFmtId="37" fontId="4" fillId="0" borderId="11" xfId="0" applyFont="1" applyBorder="1" applyAlignment="1">
      <alignment horizontal="center"/>
    </xf>
    <xf numFmtId="37" fontId="4" fillId="0" borderId="12" xfId="0" applyFont="1" applyBorder="1" applyAlignment="1">
      <alignment horizontal="center"/>
    </xf>
    <xf numFmtId="37" fontId="4" fillId="0" borderId="13" xfId="0" applyFont="1" applyBorder="1" applyAlignment="1">
      <alignment horizontal="center"/>
    </xf>
    <xf numFmtId="37" fontId="4" fillId="0" borderId="14" xfId="0" applyFont="1" applyBorder="1" applyAlignment="1">
      <alignment horizontal="center"/>
    </xf>
    <xf numFmtId="37" fontId="4" fillId="0" borderId="10" xfId="0" applyFont="1" applyBorder="1" applyAlignment="1">
      <alignment horizontal="center"/>
    </xf>
    <xf numFmtId="37" fontId="4" fillId="0" borderId="16" xfId="0" applyFont="1" applyBorder="1" applyAlignment="1">
      <alignment horizontal="center"/>
    </xf>
    <xf numFmtId="37" fontId="4" fillId="0" borderId="17" xfId="0" applyFont="1" applyBorder="1" applyAlignment="1">
      <alignment horizontal="center"/>
    </xf>
    <xf numFmtId="37" fontId="4" fillId="3" borderId="18" xfId="0" applyFont="1" applyFill="1" applyBorder="1" applyAlignment="1">
      <alignment horizontal="center"/>
    </xf>
    <xf numFmtId="37" fontId="5" fillId="0" borderId="0" xfId="0" applyFont="1" applyAlignment="1">
      <alignment horizontal="center"/>
    </xf>
    <xf numFmtId="37" fontId="4" fillId="3" borderId="19" xfId="0" applyFont="1" applyFill="1" applyBorder="1" applyAlignment="1">
      <alignment horizontal="center"/>
    </xf>
    <xf numFmtId="37" fontId="4" fillId="0" borderId="20" xfId="0" applyFont="1" applyBorder="1" applyAlignment="1">
      <alignment horizontal="center"/>
    </xf>
    <xf numFmtId="37" fontId="4" fillId="0" borderId="0" xfId="0" applyFont="1" applyAlignment="1">
      <alignment horizontal="center"/>
    </xf>
    <xf numFmtId="37" fontId="4" fillId="0" borderId="5" xfId="0" applyFont="1" applyBorder="1" applyAlignment="1">
      <alignment horizontal="center"/>
    </xf>
    <xf numFmtId="37" fontId="4" fillId="3" borderId="21" xfId="0" applyFont="1" applyFill="1" applyBorder="1" applyAlignment="1">
      <alignment horizontal="center"/>
    </xf>
    <xf numFmtId="37" fontId="4" fillId="3" borderId="22" xfId="0" applyFont="1" applyFill="1" applyBorder="1" applyAlignment="1">
      <alignment horizontal="center"/>
    </xf>
    <xf numFmtId="37" fontId="4" fillId="0" borderId="23" xfId="0" applyFont="1" applyBorder="1" applyAlignment="1">
      <alignment horizontal="center"/>
    </xf>
    <xf numFmtId="37" fontId="4" fillId="0" borderId="24" xfId="0" applyFont="1" applyBorder="1" applyAlignment="1">
      <alignment horizontal="center"/>
    </xf>
    <xf numFmtId="37" fontId="4" fillId="0" borderId="25" xfId="0" applyFont="1" applyBorder="1" applyAlignment="1">
      <alignment horizontal="center"/>
    </xf>
    <xf numFmtId="37" fontId="4" fillId="0" borderId="26" xfId="0" applyFont="1" applyBorder="1" applyAlignment="1">
      <alignment horizontal="center"/>
    </xf>
    <xf numFmtId="37" fontId="4" fillId="0" borderId="27" xfId="0" applyFont="1" applyBorder="1" applyAlignment="1">
      <alignment horizontal="center"/>
    </xf>
    <xf numFmtId="37" fontId="4" fillId="0" borderId="28" xfId="0" applyFont="1" applyBorder="1" applyAlignment="1">
      <alignment horizontal="center"/>
    </xf>
    <xf numFmtId="39" fontId="4" fillId="0" borderId="22" xfId="0" applyNumberFormat="1" applyFont="1" applyBorder="1" applyAlignment="1">
      <alignment horizontal="center"/>
    </xf>
    <xf numFmtId="37" fontId="4" fillId="0" borderId="23" xfId="0" quotePrefix="1" applyFont="1" applyBorder="1" applyAlignment="1">
      <alignment horizontal="center"/>
    </xf>
    <xf numFmtId="37" fontId="4" fillId="0" borderId="29" xfId="0" quotePrefix="1" applyFont="1" applyBorder="1" applyAlignment="1">
      <alignment horizontal="center"/>
    </xf>
    <xf numFmtId="37" fontId="4" fillId="3" borderId="27" xfId="0" applyFont="1" applyFill="1" applyBorder="1" applyAlignment="1">
      <alignment horizontal="center"/>
    </xf>
    <xf numFmtId="37" fontId="4" fillId="3" borderId="28" xfId="0" applyFont="1" applyFill="1" applyBorder="1" applyAlignment="1">
      <alignment horizontal="center"/>
    </xf>
    <xf numFmtId="37" fontId="4" fillId="0" borderId="30" xfId="0" applyFont="1" applyBorder="1" applyAlignment="1">
      <alignment horizontal="center"/>
    </xf>
    <xf numFmtId="37" fontId="4" fillId="0" borderId="28" xfId="0" quotePrefix="1" applyFont="1" applyBorder="1" applyAlignment="1">
      <alignment horizontal="center"/>
    </xf>
    <xf numFmtId="49" fontId="9" fillId="4" borderId="28" xfId="0" applyNumberFormat="1" applyFont="1" applyFill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1" fontId="4" fillId="0" borderId="28" xfId="0" applyNumberFormat="1" applyFont="1" applyBorder="1"/>
    <xf numFmtId="14" fontId="4" fillId="0" borderId="28" xfId="0" quotePrefix="1" applyNumberFormat="1" applyFont="1" applyBorder="1" applyAlignment="1">
      <alignment horizontal="center"/>
    </xf>
    <xf numFmtId="37" fontId="4" fillId="0" borderId="28" xfId="0" applyFont="1" applyBorder="1"/>
    <xf numFmtId="37" fontId="4" fillId="0" borderId="30" xfId="0" applyFont="1" applyBorder="1" applyAlignment="1">
      <alignment horizontal="right"/>
    </xf>
    <xf numFmtId="38" fontId="4" fillId="0" borderId="28" xfId="1" applyNumberFormat="1" applyFont="1" applyBorder="1" applyProtection="1"/>
    <xf numFmtId="49" fontId="4" fillId="0" borderId="28" xfId="0" applyNumberFormat="1" applyFont="1" applyBorder="1" applyAlignment="1">
      <alignment horizontal="center" wrapText="1"/>
    </xf>
    <xf numFmtId="38" fontId="4" fillId="0" borderId="28" xfId="0" applyNumberFormat="1" applyFont="1" applyBorder="1"/>
    <xf numFmtId="37" fontId="4" fillId="5" borderId="28" xfId="0" quotePrefix="1" applyFont="1" applyFill="1" applyBorder="1" applyAlignment="1">
      <alignment horizontal="center"/>
    </xf>
    <xf numFmtId="49" fontId="4" fillId="5" borderId="28" xfId="0" applyNumberFormat="1" applyFont="1" applyFill="1" applyBorder="1" applyAlignment="1">
      <alignment horizontal="center"/>
    </xf>
    <xf numFmtId="38" fontId="4" fillId="5" borderId="28" xfId="0" applyNumberFormat="1" applyFont="1" applyFill="1" applyBorder="1"/>
    <xf numFmtId="14" fontId="4" fillId="5" borderId="28" xfId="0" quotePrefix="1" applyNumberFormat="1" applyFont="1" applyFill="1" applyBorder="1" applyAlignment="1">
      <alignment horizontal="center"/>
    </xf>
    <xf numFmtId="37" fontId="4" fillId="5" borderId="28" xfId="0" applyFont="1" applyFill="1" applyBorder="1"/>
    <xf numFmtId="37" fontId="4" fillId="5" borderId="30" xfId="0" applyFont="1" applyFill="1" applyBorder="1" applyAlignment="1">
      <alignment horizontal="right"/>
    </xf>
    <xf numFmtId="37" fontId="4" fillId="6" borderId="30" xfId="0" applyFont="1" applyFill="1" applyBorder="1"/>
    <xf numFmtId="37" fontId="4" fillId="0" borderId="31" xfId="0" applyFont="1" applyBorder="1" applyAlignment="1">
      <alignment horizontal="center"/>
    </xf>
    <xf numFmtId="37" fontId="4" fillId="6" borderId="30" xfId="0" quotePrefix="1" applyFont="1" applyFill="1" applyBorder="1" applyAlignment="1">
      <alignment horizontal="center"/>
    </xf>
    <xf numFmtId="5" fontId="4" fillId="0" borderId="30" xfId="0" applyNumberFormat="1" applyFont="1" applyBorder="1"/>
    <xf numFmtId="10" fontId="4" fillId="6" borderId="30" xfId="0" quotePrefix="1" applyNumberFormat="1" applyFont="1" applyFill="1" applyBorder="1" applyAlignment="1">
      <alignment horizontal="center"/>
    </xf>
    <xf numFmtId="37" fontId="12" fillId="0" borderId="0" xfId="0" applyFont="1"/>
    <xf numFmtId="37" fontId="4" fillId="0" borderId="0" xfId="0" applyFont="1" applyProtection="1">
      <protection locked="0"/>
    </xf>
    <xf numFmtId="37" fontId="2" fillId="0" borderId="0" xfId="0" applyFont="1" applyProtection="1">
      <protection locked="0"/>
    </xf>
    <xf numFmtId="37" fontId="5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7" fillId="0" borderId="0" xfId="0" applyFont="1" applyProtection="1">
      <protection locked="0"/>
    </xf>
    <xf numFmtId="37" fontId="2" fillId="0" borderId="0" xfId="0" applyFont="1" applyAlignment="1" applyProtection="1">
      <alignment horizontal="center"/>
      <protection locked="0"/>
    </xf>
    <xf numFmtId="37" fontId="2" fillId="2" borderId="1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Continuous"/>
    </xf>
    <xf numFmtId="37" fontId="2" fillId="2" borderId="3" xfId="0" applyFont="1" applyFill="1" applyBorder="1" applyAlignment="1">
      <alignment horizontal="centerContinuous"/>
    </xf>
    <xf numFmtId="37" fontId="2" fillId="0" borderId="4" xfId="0" applyFont="1" applyBorder="1"/>
    <xf numFmtId="37" fontId="2" fillId="0" borderId="5" xfId="0" applyFont="1" applyBorder="1"/>
    <xf numFmtId="37" fontId="2" fillId="0" borderId="4" xfId="0" quotePrefix="1" applyFont="1" applyBorder="1" applyAlignment="1">
      <alignment horizontal="center"/>
    </xf>
    <xf numFmtId="37" fontId="2" fillId="0" borderId="6" xfId="0" quotePrefix="1" applyFont="1" applyBorder="1" applyAlignment="1">
      <alignment horizontal="center"/>
    </xf>
    <xf numFmtId="37" fontId="2" fillId="0" borderId="0" xfId="0" quotePrefix="1" applyFont="1" applyAlignment="1">
      <alignment horizontal="center"/>
    </xf>
    <xf numFmtId="37" fontId="2" fillId="0" borderId="7" xfId="0" quotePrefix="1" applyFont="1" applyBorder="1" applyAlignment="1">
      <alignment horizontal="center"/>
    </xf>
    <xf numFmtId="37" fontId="2" fillId="0" borderId="8" xfId="0" quotePrefix="1" applyFont="1" applyBorder="1" applyAlignment="1">
      <alignment horizontal="center"/>
    </xf>
    <xf numFmtId="37" fontId="2" fillId="0" borderId="9" xfId="0" quotePrefix="1" applyFont="1" applyBorder="1" applyAlignment="1">
      <alignment horizontal="center"/>
    </xf>
    <xf numFmtId="37" fontId="2" fillId="3" borderId="10" xfId="0" applyFont="1" applyFill="1" applyBorder="1" applyAlignment="1">
      <alignment horizontal="center"/>
    </xf>
    <xf numFmtId="37" fontId="2" fillId="7" borderId="11" xfId="0" applyFont="1" applyFill="1" applyBorder="1" applyAlignment="1">
      <alignment horizontal="center"/>
    </xf>
    <xf numFmtId="37" fontId="2" fillId="7" borderId="0" xfId="0" applyFont="1" applyFill="1"/>
    <xf numFmtId="37" fontId="2" fillId="7" borderId="12" xfId="0" applyFont="1" applyFill="1" applyBorder="1" applyAlignment="1">
      <alignment horizontal="center"/>
    </xf>
    <xf numFmtId="37" fontId="2" fillId="7" borderId="13" xfId="0" applyFont="1" applyFill="1" applyBorder="1" applyAlignment="1">
      <alignment horizontal="center"/>
    </xf>
    <xf numFmtId="37" fontId="2" fillId="3" borderId="14" xfId="0" applyFont="1" applyFill="1" applyBorder="1" applyAlignment="1">
      <alignment horizontal="center"/>
    </xf>
    <xf numFmtId="37" fontId="2" fillId="7" borderId="16" xfId="0" applyFont="1" applyFill="1" applyBorder="1" applyAlignment="1">
      <alignment horizontal="center"/>
    </xf>
    <xf numFmtId="37" fontId="2" fillId="7" borderId="17" xfId="0" applyFont="1" applyFill="1" applyBorder="1" applyAlignment="1">
      <alignment horizontal="center"/>
    </xf>
    <xf numFmtId="37" fontId="2" fillId="3" borderId="18" xfId="0" applyFont="1" applyFill="1" applyBorder="1" applyAlignment="1">
      <alignment horizontal="center"/>
    </xf>
    <xf numFmtId="37" fontId="2" fillId="3" borderId="32" xfId="0" applyFont="1" applyFill="1" applyBorder="1" applyAlignment="1">
      <alignment horizontal="center"/>
    </xf>
    <xf numFmtId="37" fontId="2" fillId="7" borderId="20" xfId="0" applyFont="1" applyFill="1" applyBorder="1" applyAlignment="1">
      <alignment horizontal="center"/>
    </xf>
    <xf numFmtId="37" fontId="2" fillId="3" borderId="0" xfId="0" applyFont="1" applyFill="1" applyAlignment="1">
      <alignment horizontal="center"/>
    </xf>
    <xf numFmtId="37" fontId="2" fillId="3" borderId="12" xfId="0" applyFont="1" applyFill="1" applyBorder="1" applyAlignment="1">
      <alignment horizontal="center"/>
    </xf>
    <xf numFmtId="37" fontId="2" fillId="7" borderId="5" xfId="0" applyFont="1" applyFill="1" applyBorder="1" applyAlignment="1">
      <alignment horizontal="center"/>
    </xf>
    <xf numFmtId="37" fontId="2" fillId="3" borderId="21" xfId="0" applyFont="1" applyFill="1" applyBorder="1" applyAlignment="1">
      <alignment horizontal="center"/>
    </xf>
    <xf numFmtId="37" fontId="2" fillId="3" borderId="22" xfId="0" applyFont="1" applyFill="1" applyBorder="1" applyAlignment="1">
      <alignment horizontal="center"/>
    </xf>
    <xf numFmtId="37" fontId="2" fillId="7" borderId="23" xfId="0" applyFont="1" applyFill="1" applyBorder="1" applyAlignment="1">
      <alignment horizontal="center"/>
    </xf>
    <xf numFmtId="37" fontId="2" fillId="7" borderId="24" xfId="0" applyFont="1" applyFill="1" applyBorder="1" applyAlignment="1">
      <alignment horizontal="center"/>
    </xf>
    <xf numFmtId="37" fontId="2" fillId="7" borderId="25" xfId="0" applyFont="1" applyFill="1" applyBorder="1" applyAlignment="1">
      <alignment horizontal="center"/>
    </xf>
    <xf numFmtId="37" fontId="14" fillId="7" borderId="26" xfId="0" applyFont="1" applyFill="1" applyBorder="1" applyAlignment="1">
      <alignment horizontal="center"/>
    </xf>
    <xf numFmtId="37" fontId="2" fillId="3" borderId="27" xfId="0" applyFont="1" applyFill="1" applyBorder="1" applyAlignment="1">
      <alignment horizontal="center"/>
    </xf>
    <xf numFmtId="37" fontId="2" fillId="0" borderId="28" xfId="0" applyFont="1" applyBorder="1" applyAlignment="1">
      <alignment horizontal="center"/>
    </xf>
    <xf numFmtId="37" fontId="2" fillId="3" borderId="28" xfId="0" applyFont="1" applyFill="1" applyBorder="1" applyAlignment="1">
      <alignment horizontal="center"/>
    </xf>
    <xf numFmtId="39" fontId="2" fillId="3" borderId="22" xfId="0" applyNumberFormat="1" applyFont="1" applyFill="1" applyBorder="1" applyAlignment="1">
      <alignment horizontal="center"/>
    </xf>
    <xf numFmtId="37" fontId="2" fillId="7" borderId="23" xfId="0" quotePrefix="1" applyFont="1" applyFill="1" applyBorder="1" applyAlignment="1">
      <alignment horizontal="center"/>
    </xf>
    <xf numFmtId="37" fontId="2" fillId="7" borderId="29" xfId="0" quotePrefix="1" applyFont="1" applyFill="1" applyBorder="1" applyAlignment="1">
      <alignment horizontal="center"/>
    </xf>
    <xf numFmtId="37" fontId="2" fillId="0" borderId="30" xfId="0" applyFont="1" applyBorder="1" applyAlignment="1">
      <alignment horizontal="center"/>
    </xf>
    <xf numFmtId="37" fontId="2" fillId="0" borderId="28" xfId="0" quotePrefix="1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center"/>
      <protection locked="0"/>
    </xf>
    <xf numFmtId="5" fontId="2" fillId="0" borderId="30" xfId="0" applyNumberFormat="1" applyFont="1" applyBorder="1" applyAlignment="1">
      <alignment horizontal="right"/>
    </xf>
    <xf numFmtId="37" fontId="2" fillId="0" borderId="30" xfId="0" applyFont="1" applyBorder="1" applyAlignment="1">
      <alignment horizontal="right"/>
    </xf>
    <xf numFmtId="37" fontId="2" fillId="0" borderId="30" xfId="0" quotePrefix="1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center" wrapText="1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37" fontId="2" fillId="0" borderId="30" xfId="0" applyFont="1" applyBorder="1" applyAlignment="1" applyProtection="1">
      <alignment horizontal="right"/>
      <protection locked="0"/>
    </xf>
    <xf numFmtId="37" fontId="2" fillId="0" borderId="30" xfId="0" applyFont="1" applyBorder="1" applyProtection="1">
      <protection locked="0"/>
    </xf>
    <xf numFmtId="37" fontId="2" fillId="0" borderId="30" xfId="0" applyFont="1" applyBorder="1"/>
    <xf numFmtId="1" fontId="2" fillId="0" borderId="28" xfId="0" applyNumberFormat="1" applyFont="1" applyBorder="1"/>
    <xf numFmtId="14" fontId="2" fillId="0" borderId="30" xfId="0" quotePrefix="1" applyNumberFormat="1" applyFont="1" applyBorder="1" applyAlignment="1">
      <alignment horizontal="center"/>
    </xf>
    <xf numFmtId="37" fontId="2" fillId="0" borderId="28" xfId="0" applyFont="1" applyBorder="1"/>
    <xf numFmtId="38" fontId="2" fillId="0" borderId="30" xfId="0" applyNumberFormat="1" applyFont="1" applyBorder="1" applyAlignment="1" applyProtection="1">
      <alignment horizontal="right"/>
      <protection locked="0"/>
    </xf>
    <xf numFmtId="37" fontId="2" fillId="6" borderId="30" xfId="0" applyFont="1" applyFill="1" applyBorder="1"/>
    <xf numFmtId="37" fontId="2" fillId="0" borderId="31" xfId="0" applyFont="1" applyBorder="1" applyAlignment="1">
      <alignment horizontal="center"/>
    </xf>
    <xf numFmtId="37" fontId="2" fillId="6" borderId="30" xfId="0" quotePrefix="1" applyFont="1" applyFill="1" applyBorder="1" applyAlignment="1">
      <alignment horizontal="center"/>
    </xf>
    <xf numFmtId="5" fontId="2" fillId="0" borderId="30" xfId="0" applyNumberFormat="1" applyFont="1" applyBorder="1"/>
    <xf numFmtId="10" fontId="2" fillId="6" borderId="30" xfId="0" quotePrefix="1" applyNumberFormat="1" applyFont="1" applyFill="1" applyBorder="1" applyAlignment="1">
      <alignment horizontal="center"/>
    </xf>
    <xf numFmtId="37" fontId="2" fillId="2" borderId="33" xfId="0" applyFont="1" applyFill="1" applyBorder="1" applyAlignment="1">
      <alignment horizontal="centerContinuous"/>
    </xf>
    <xf numFmtId="37" fontId="2" fillId="9" borderId="33" xfId="0" applyFont="1" applyFill="1" applyBorder="1" applyAlignment="1">
      <alignment horizontal="centerContinuous"/>
    </xf>
    <xf numFmtId="37" fontId="2" fillId="9" borderId="34" xfId="0" applyFont="1" applyFill="1" applyBorder="1" applyAlignment="1">
      <alignment horizontal="centerContinuous"/>
    </xf>
    <xf numFmtId="37" fontId="2" fillId="0" borderId="4" xfId="0" applyFont="1" applyBorder="1" applyAlignment="1">
      <alignment horizontal="centerContinuous"/>
    </xf>
    <xf numFmtId="37" fontId="2" fillId="0" borderId="0" xfId="0" applyFont="1" applyAlignment="1">
      <alignment horizontal="centerContinuous"/>
    </xf>
    <xf numFmtId="37" fontId="2" fillId="0" borderId="35" xfId="0" applyFont="1" applyBorder="1" applyAlignment="1">
      <alignment horizontal="centerContinuous"/>
    </xf>
    <xf numFmtId="37" fontId="2" fillId="0" borderId="36" xfId="0" quotePrefix="1" applyFont="1" applyBorder="1" applyAlignment="1">
      <alignment horizontal="center"/>
    </xf>
    <xf numFmtId="37" fontId="2" fillId="0" borderId="37" xfId="0" applyFont="1" applyBorder="1" applyAlignment="1">
      <alignment horizontal="center"/>
    </xf>
    <xf numFmtId="37" fontId="2" fillId="0" borderId="38" xfId="0" applyFont="1" applyBorder="1" applyAlignment="1">
      <alignment horizontal="center"/>
    </xf>
    <xf numFmtId="37" fontId="2" fillId="0" borderId="39" xfId="0" quotePrefix="1" applyFont="1" applyBorder="1" applyAlignment="1">
      <alignment horizontal="center"/>
    </xf>
    <xf numFmtId="37" fontId="2" fillId="7" borderId="12" xfId="0" applyFont="1" applyFill="1" applyBorder="1" applyAlignment="1">
      <alignment horizontal="center" wrapText="1"/>
    </xf>
    <xf numFmtId="37" fontId="2" fillId="7" borderId="13" xfId="0" applyFont="1" applyFill="1" applyBorder="1" applyAlignment="1">
      <alignment horizontal="center" wrapText="1"/>
    </xf>
    <xf numFmtId="37" fontId="2" fillId="3" borderId="13" xfId="0" applyFont="1" applyFill="1" applyBorder="1" applyAlignment="1">
      <alignment horizontal="center"/>
    </xf>
    <xf numFmtId="37" fontId="2" fillId="7" borderId="24" xfId="0" quotePrefix="1" applyFont="1" applyFill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5" fontId="2" fillId="0" borderId="28" xfId="0" applyNumberFormat="1" applyFont="1" applyBorder="1"/>
    <xf numFmtId="49" fontId="2" fillId="0" borderId="28" xfId="0" applyNumberFormat="1" applyFont="1" applyBorder="1" applyAlignment="1">
      <alignment horizontal="center" wrapText="1"/>
    </xf>
    <xf numFmtId="49" fontId="2" fillId="0" borderId="30" xfId="0" applyNumberFormat="1" applyFont="1" applyBorder="1" applyAlignment="1">
      <alignment horizontal="center"/>
    </xf>
    <xf numFmtId="37" fontId="2" fillId="0" borderId="40" xfId="0" applyFont="1" applyBorder="1" applyAlignment="1" applyProtection="1">
      <alignment horizontal="right"/>
      <protection locked="0"/>
    </xf>
    <xf numFmtId="14" fontId="2" fillId="0" borderId="30" xfId="0" quotePrefix="1" applyNumberFormat="1" applyFont="1" applyBorder="1" applyAlignment="1" applyProtection="1">
      <alignment horizontal="center"/>
      <protection locked="0"/>
    </xf>
    <xf numFmtId="37" fontId="2" fillId="0" borderId="38" xfId="0" applyFont="1" applyBorder="1" applyAlignment="1" applyProtection="1">
      <alignment horizontal="right"/>
      <protection locked="0"/>
    </xf>
    <xf numFmtId="14" fontId="2" fillId="0" borderId="30" xfId="0" applyNumberFormat="1" applyFont="1" applyBorder="1" applyAlignment="1">
      <alignment horizontal="center"/>
    </xf>
    <xf numFmtId="49" fontId="10" fillId="0" borderId="30" xfId="0" applyNumberFormat="1" applyFont="1" applyBorder="1" applyAlignment="1" applyProtection="1">
      <alignment horizontal="center"/>
      <protection locked="0"/>
    </xf>
    <xf numFmtId="37" fontId="2" fillId="0" borderId="30" xfId="0" applyFont="1" applyBorder="1" applyAlignment="1" applyProtection="1">
      <alignment horizontal="center"/>
      <protection locked="0"/>
    </xf>
    <xf numFmtId="39" fontId="5" fillId="0" borderId="0" xfId="0" applyNumberFormat="1" applyFont="1"/>
    <xf numFmtId="37" fontId="2" fillId="0" borderId="41" xfId="0" quotePrefix="1" applyFont="1" applyBorder="1" applyAlignment="1" applyProtection="1">
      <alignment horizontal="center"/>
      <protection locked="0"/>
    </xf>
    <xf numFmtId="39" fontId="5" fillId="0" borderId="42" xfId="0" applyNumberFormat="1" applyFont="1" applyBorder="1"/>
    <xf numFmtId="37" fontId="5" fillId="0" borderId="42" xfId="0" applyFont="1" applyBorder="1" applyAlignment="1">
      <alignment horizontal="center"/>
    </xf>
    <xf numFmtId="37" fontId="2" fillId="0" borderId="41" xfId="0" applyFont="1" applyBorder="1"/>
    <xf numFmtId="37" fontId="2" fillId="0" borderId="41" xfId="0" applyFont="1" applyBorder="1" applyAlignment="1">
      <alignment horizontal="right"/>
    </xf>
    <xf numFmtId="37" fontId="2" fillId="0" borderId="43" xfId="0" applyFont="1" applyBorder="1" applyAlignment="1" applyProtection="1">
      <alignment horizontal="right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37" fontId="2" fillId="0" borderId="40" xfId="0" applyFont="1" applyBorder="1" applyProtection="1">
      <protection locked="0"/>
    </xf>
    <xf numFmtId="37" fontId="2" fillId="0" borderId="38" xfId="0" applyFont="1" applyBorder="1" applyProtection="1">
      <protection locked="0"/>
    </xf>
    <xf numFmtId="37" fontId="2" fillId="0" borderId="43" xfId="0" applyFont="1" applyBorder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38" fontId="2" fillId="0" borderId="41" xfId="0" applyNumberFormat="1" applyFont="1" applyBorder="1" applyProtection="1">
      <protection locked="0"/>
    </xf>
    <xf numFmtId="49" fontId="10" fillId="0" borderId="28" xfId="0" applyNumberFormat="1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/>
      <protection locked="0"/>
    </xf>
    <xf numFmtId="49" fontId="10" fillId="0" borderId="41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10" fillId="0" borderId="30" xfId="0" applyNumberFormat="1" applyFont="1" applyBorder="1" applyAlignment="1">
      <alignment horizontal="center"/>
    </xf>
    <xf numFmtId="37" fontId="10" fillId="0" borderId="38" xfId="0" applyFont="1" applyBorder="1" applyProtection="1">
      <protection locked="0"/>
    </xf>
    <xf numFmtId="49" fontId="10" fillId="0" borderId="38" xfId="0" applyNumberFormat="1" applyFont="1" applyBorder="1" applyAlignment="1" applyProtection="1">
      <alignment horizontal="center"/>
      <protection locked="0"/>
    </xf>
    <xf numFmtId="49" fontId="10" fillId="0" borderId="28" xfId="0" applyNumberFormat="1" applyFont="1" applyBorder="1" applyAlignment="1">
      <alignment horizontal="center"/>
    </xf>
    <xf numFmtId="49" fontId="2" fillId="0" borderId="38" xfId="0" applyNumberFormat="1" applyFont="1" applyBorder="1" applyAlignment="1" applyProtection="1">
      <alignment horizontal="center" wrapText="1"/>
      <protection locked="0"/>
    </xf>
    <xf numFmtId="1" fontId="2" fillId="0" borderId="44" xfId="0" applyNumberFormat="1" applyFont="1" applyBorder="1"/>
    <xf numFmtId="37" fontId="2" fillId="0" borderId="44" xfId="0" applyFont="1" applyBorder="1"/>
    <xf numFmtId="37" fontId="2" fillId="0" borderId="41" xfId="0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left" wrapText="1"/>
      <protection locked="0"/>
    </xf>
    <xf numFmtId="49" fontId="10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>
      <alignment horizontal="center" vertical="center"/>
    </xf>
    <xf numFmtId="49" fontId="2" fillId="8" borderId="41" xfId="0" applyNumberFormat="1" applyFont="1" applyFill="1" applyBorder="1" applyAlignment="1" applyProtection="1">
      <alignment horizontal="left" wrapText="1"/>
      <protection locked="0"/>
    </xf>
    <xf numFmtId="49" fontId="2" fillId="8" borderId="28" xfId="0" applyNumberFormat="1" applyFont="1" applyFill="1" applyBorder="1" applyAlignment="1" applyProtection="1">
      <alignment horizontal="center"/>
      <protection locked="0"/>
    </xf>
    <xf numFmtId="37" fontId="2" fillId="0" borderId="41" xfId="0" quotePrefix="1" applyFont="1" applyBorder="1" applyAlignment="1">
      <alignment horizontal="center"/>
    </xf>
    <xf numFmtId="37" fontId="8" fillId="0" borderId="0" xfId="0" applyFont="1" applyProtection="1">
      <protection locked="0"/>
    </xf>
    <xf numFmtId="164" fontId="2" fillId="0" borderId="28" xfId="0" applyNumberFormat="1" applyFont="1" applyBorder="1"/>
    <xf numFmtId="164" fontId="2" fillId="0" borderId="41" xfId="0" applyNumberFormat="1" applyFont="1" applyBorder="1" applyAlignment="1">
      <alignment horizontal="right"/>
    </xf>
    <xf numFmtId="164" fontId="2" fillId="0" borderId="30" xfId="0" applyNumberFormat="1" applyFont="1" applyBorder="1" applyAlignment="1">
      <alignment horizontal="right"/>
    </xf>
    <xf numFmtId="164" fontId="2" fillId="0" borderId="28" xfId="0" applyNumberFormat="1" applyFont="1" applyBorder="1" applyProtection="1">
      <protection locked="0"/>
    </xf>
    <xf numFmtId="164" fontId="2" fillId="8" borderId="28" xfId="0" applyNumberFormat="1" applyFont="1" applyFill="1" applyBorder="1"/>
    <xf numFmtId="164" fontId="2" fillId="0" borderId="28" xfId="0" applyNumberFormat="1" applyFont="1" applyBorder="1" applyAlignment="1" applyProtection="1">
      <alignment horizontal="right"/>
      <protection locked="0"/>
    </xf>
    <xf numFmtId="164" fontId="2" fillId="0" borderId="30" xfId="0" applyNumberFormat="1" applyFont="1" applyBorder="1" applyProtection="1">
      <protection locked="0"/>
    </xf>
    <xf numFmtId="164" fontId="2" fillId="8" borderId="30" xfId="0" applyNumberFormat="1" applyFont="1" applyFill="1" applyBorder="1"/>
    <xf numFmtId="164" fontId="2" fillId="8" borderId="30" xfId="0" quotePrefix="1" applyNumberFormat="1" applyFont="1" applyFill="1" applyBorder="1" applyAlignment="1">
      <alignment horizontal="center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0" borderId="41" xfId="0" applyNumberFormat="1" applyFont="1" applyBorder="1" applyProtection="1">
      <protection locked="0"/>
    </xf>
    <xf numFmtId="164" fontId="2" fillId="0" borderId="30" xfId="0" applyNumberFormat="1" applyFont="1" applyBorder="1"/>
    <xf numFmtId="164" fontId="2" fillId="0" borderId="30" xfId="0" quotePrefix="1" applyNumberFormat="1" applyFont="1" applyBorder="1" applyAlignment="1">
      <alignment horizontal="center"/>
    </xf>
    <xf numFmtId="164" fontId="2" fillId="0" borderId="41" xfId="0" applyNumberFormat="1" applyFont="1" applyBorder="1"/>
    <xf numFmtId="164" fontId="2" fillId="0" borderId="41" xfId="0" applyNumberFormat="1" applyFont="1" applyBorder="1" applyAlignment="1" applyProtection="1">
      <alignment horizontal="right"/>
      <protection locked="0"/>
    </xf>
    <xf numFmtId="164" fontId="2" fillId="0" borderId="41" xfId="0" quotePrefix="1" applyNumberFormat="1" applyFont="1" applyBorder="1" applyAlignment="1">
      <alignment horizontal="center"/>
    </xf>
    <xf numFmtId="164" fontId="2" fillId="0" borderId="43" xfId="0" applyNumberFormat="1" applyFont="1" applyBorder="1" applyProtection="1">
      <protection locked="0"/>
    </xf>
    <xf numFmtId="164" fontId="2" fillId="0" borderId="30" xfId="0" quotePrefix="1" applyNumberFormat="1" applyFont="1" applyBorder="1" applyAlignment="1" applyProtection="1">
      <alignment horizontal="center"/>
      <protection locked="0"/>
    </xf>
    <xf numFmtId="164" fontId="2" fillId="0" borderId="38" xfId="0" applyNumberFormat="1" applyFont="1" applyBorder="1" applyAlignment="1" applyProtection="1">
      <alignment horizontal="right"/>
      <protection locked="0"/>
    </xf>
    <xf numFmtId="164" fontId="2" fillId="0" borderId="28" xfId="0" quotePrefix="1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15" fillId="0" borderId="30" xfId="0" applyNumberFormat="1" applyFont="1" applyBorder="1" applyAlignment="1">
      <alignment horizontal="right"/>
    </xf>
    <xf numFmtId="49" fontId="2" fillId="8" borderId="30" xfId="0" applyNumberFormat="1" applyFont="1" applyFill="1" applyBorder="1" applyAlignment="1">
      <alignment horizontal="center"/>
    </xf>
    <xf numFmtId="49" fontId="2" fillId="8" borderId="28" xfId="0" applyNumberFormat="1" applyFont="1" applyFill="1" applyBorder="1" applyAlignment="1">
      <alignment horizontal="center"/>
    </xf>
    <xf numFmtId="164" fontId="2" fillId="8" borderId="30" xfId="0" applyNumberFormat="1" applyFont="1" applyFill="1" applyBorder="1" applyAlignment="1">
      <alignment horizontal="right"/>
    </xf>
    <xf numFmtId="164" fontId="2" fillId="8" borderId="41" xfId="0" applyNumberFormat="1" applyFont="1" applyFill="1" applyBorder="1" applyAlignment="1">
      <alignment horizontal="right"/>
    </xf>
    <xf numFmtId="49" fontId="2" fillId="0" borderId="45" xfId="0" applyNumberFormat="1" applyFont="1" applyBorder="1" applyAlignment="1" applyProtection="1">
      <alignment horizontal="center"/>
      <protection locked="0"/>
    </xf>
    <xf numFmtId="49" fontId="2" fillId="8" borderId="30" xfId="0" applyNumberFormat="1" applyFont="1" applyFill="1" applyBorder="1" applyAlignment="1" applyProtection="1">
      <alignment horizontal="center"/>
      <protection locked="0"/>
    </xf>
    <xf numFmtId="49" fontId="10" fillId="8" borderId="30" xfId="0" applyNumberFormat="1" applyFont="1" applyFill="1" applyBorder="1" applyAlignment="1" applyProtection="1">
      <alignment horizontal="center"/>
      <protection locked="0"/>
    </xf>
    <xf numFmtId="49" fontId="2" fillId="8" borderId="12" xfId="0" applyNumberFormat="1" applyFont="1" applyFill="1" applyBorder="1" applyAlignment="1" applyProtection="1">
      <alignment horizontal="center"/>
      <protection locked="0"/>
    </xf>
    <xf numFmtId="164" fontId="2" fillId="8" borderId="12" xfId="0" applyNumberFormat="1" applyFont="1" applyFill="1" applyBorder="1" applyProtection="1">
      <protection locked="0"/>
    </xf>
    <xf numFmtId="164" fontId="2" fillId="8" borderId="30" xfId="0" applyNumberFormat="1" applyFont="1" applyFill="1" applyBorder="1" applyAlignment="1" applyProtection="1">
      <alignment horizontal="right"/>
      <protection locked="0"/>
    </xf>
    <xf numFmtId="49" fontId="10" fillId="8" borderId="30" xfId="0" applyNumberFormat="1" applyFont="1" applyFill="1" applyBorder="1" applyAlignment="1">
      <alignment horizontal="center"/>
    </xf>
    <xf numFmtId="49" fontId="10" fillId="8" borderId="40" xfId="0" applyNumberFormat="1" applyFont="1" applyFill="1" applyBorder="1" applyAlignment="1" applyProtection="1">
      <alignment horizontal="center"/>
      <protection locked="0"/>
    </xf>
    <xf numFmtId="164" fontId="10" fillId="8" borderId="40" xfId="0" applyNumberFormat="1" applyFont="1" applyFill="1" applyBorder="1" applyProtection="1">
      <protection locked="0"/>
    </xf>
    <xf numFmtId="164" fontId="2" fillId="8" borderId="43" xfId="0" applyNumberFormat="1" applyFont="1" applyFill="1" applyBorder="1" applyProtection="1">
      <protection locked="0"/>
    </xf>
    <xf numFmtId="164" fontId="2" fillId="8" borderId="30" xfId="0" quotePrefix="1" applyNumberFormat="1" applyFont="1" applyFill="1" applyBorder="1" applyAlignment="1" applyProtection="1">
      <alignment horizontal="center"/>
      <protection locked="0"/>
    </xf>
    <xf numFmtId="164" fontId="2" fillId="8" borderId="38" xfId="0" applyNumberFormat="1" applyFont="1" applyFill="1" applyBorder="1" applyAlignment="1" applyProtection="1">
      <alignment horizontal="right"/>
      <protection locked="0"/>
    </xf>
    <xf numFmtId="49" fontId="15" fillId="0" borderId="28" xfId="0" applyNumberFormat="1" applyFont="1" applyBorder="1" applyAlignment="1" applyProtection="1">
      <alignment horizontal="center"/>
      <protection locked="0"/>
    </xf>
    <xf numFmtId="49" fontId="13" fillId="0" borderId="28" xfId="0" applyNumberFormat="1" applyFont="1" applyBorder="1" applyAlignment="1" applyProtection="1">
      <alignment horizontal="center"/>
      <protection locked="0"/>
    </xf>
    <xf numFmtId="164" fontId="15" fillId="0" borderId="28" xfId="0" applyNumberFormat="1" applyFont="1" applyBorder="1" applyProtection="1">
      <protection locked="0"/>
    </xf>
    <xf numFmtId="164" fontId="15" fillId="8" borderId="28" xfId="0" applyNumberFormat="1" applyFont="1" applyFill="1" applyBorder="1"/>
    <xf numFmtId="164" fontId="15" fillId="8" borderId="28" xfId="0" quotePrefix="1" applyNumberFormat="1" applyFont="1" applyFill="1" applyBorder="1" applyAlignment="1">
      <alignment horizontal="center"/>
    </xf>
    <xf numFmtId="164" fontId="15" fillId="0" borderId="28" xfId="0" applyNumberFormat="1" applyFont="1" applyBorder="1" applyAlignment="1" applyProtection="1">
      <alignment horizontal="right"/>
      <protection locked="0"/>
    </xf>
    <xf numFmtId="49" fontId="15" fillId="0" borderId="30" xfId="0" applyNumberFormat="1" applyFont="1" applyBorder="1" applyAlignment="1" applyProtection="1">
      <alignment horizontal="center"/>
      <protection locked="0"/>
    </xf>
    <xf numFmtId="164" fontId="15" fillId="0" borderId="30" xfId="0" applyNumberFormat="1" applyFont="1" applyBorder="1" applyProtection="1">
      <protection locked="0"/>
    </xf>
    <xf numFmtId="164" fontId="15" fillId="8" borderId="30" xfId="0" applyNumberFormat="1" applyFont="1" applyFill="1" applyBorder="1"/>
    <xf numFmtId="164" fontId="15" fillId="8" borderId="30" xfId="0" quotePrefix="1" applyNumberFormat="1" applyFont="1" applyFill="1" applyBorder="1" applyAlignment="1">
      <alignment horizontal="center"/>
    </xf>
    <xf numFmtId="164" fontId="15" fillId="0" borderId="30" xfId="0" applyNumberFormat="1" applyFont="1" applyBorder="1" applyAlignment="1" applyProtection="1">
      <alignment horizontal="right"/>
      <protection locked="0"/>
    </xf>
    <xf numFmtId="49" fontId="15" fillId="0" borderId="30" xfId="0" applyNumberFormat="1" applyFont="1" applyBorder="1" applyAlignment="1" applyProtection="1">
      <alignment horizontal="center" wrapText="1"/>
      <protection locked="0"/>
    </xf>
    <xf numFmtId="49" fontId="13" fillId="0" borderId="30" xfId="0" applyNumberFormat="1" applyFont="1" applyBorder="1" applyAlignment="1" applyProtection="1">
      <alignment horizontal="center"/>
      <protection locked="0"/>
    </xf>
    <xf numFmtId="49" fontId="13" fillId="0" borderId="41" xfId="0" applyNumberFormat="1" applyFont="1" applyBorder="1" applyAlignment="1" applyProtection="1">
      <alignment horizontal="center"/>
      <protection locked="0"/>
    </xf>
    <xf numFmtId="164" fontId="15" fillId="0" borderId="41" xfId="0" applyNumberFormat="1" applyFont="1" applyBorder="1" applyProtection="1">
      <protection locked="0"/>
    </xf>
    <xf numFmtId="164" fontId="15" fillId="8" borderId="41" xfId="0" applyNumberFormat="1" applyFont="1" applyFill="1" applyBorder="1"/>
    <xf numFmtId="164" fontId="15" fillId="0" borderId="41" xfId="0" applyNumberFormat="1" applyFont="1" applyBorder="1" applyAlignment="1">
      <alignment horizontal="right"/>
    </xf>
    <xf numFmtId="164" fontId="15" fillId="0" borderId="30" xfId="0" applyNumberFormat="1" applyFont="1" applyBorder="1"/>
    <xf numFmtId="164" fontId="15" fillId="0" borderId="28" xfId="0" applyNumberFormat="1" applyFont="1" applyBorder="1"/>
    <xf numFmtId="164" fontId="15" fillId="0" borderId="30" xfId="0" quotePrefix="1" applyNumberFormat="1" applyFont="1" applyBorder="1" applyAlignment="1">
      <alignment horizontal="center"/>
    </xf>
    <xf numFmtId="49" fontId="15" fillId="0" borderId="28" xfId="0" applyNumberFormat="1" applyFont="1" applyBorder="1" applyAlignment="1">
      <alignment horizontal="center"/>
    </xf>
    <xf numFmtId="164" fontId="15" fillId="0" borderId="28" xfId="0" applyNumberFormat="1" applyFont="1" applyBorder="1" applyAlignment="1">
      <alignment horizontal="center"/>
    </xf>
    <xf numFmtId="164" fontId="15" fillId="0" borderId="41" xfId="0" applyNumberFormat="1" applyFont="1" applyBorder="1" applyAlignment="1" applyProtection="1">
      <alignment horizontal="right"/>
      <protection locked="0"/>
    </xf>
    <xf numFmtId="49" fontId="15" fillId="0" borderId="41" xfId="0" applyNumberFormat="1" applyFont="1" applyBorder="1" applyAlignment="1" applyProtection="1">
      <alignment horizontal="center"/>
      <protection locked="0"/>
    </xf>
    <xf numFmtId="164" fontId="15" fillId="0" borderId="41" xfId="0" applyNumberFormat="1" applyFont="1" applyBorder="1"/>
    <xf numFmtId="164" fontId="15" fillId="0" borderId="41" xfId="0" quotePrefix="1" applyNumberFormat="1" applyFont="1" applyBorder="1" applyAlignment="1">
      <alignment horizontal="center"/>
    </xf>
    <xf numFmtId="164" fontId="13" fillId="0" borderId="30" xfId="0" applyNumberFormat="1" applyFont="1" applyBorder="1" applyProtection="1">
      <protection locked="0"/>
    </xf>
    <xf numFmtId="164" fontId="13" fillId="0" borderId="41" xfId="0" applyNumberFormat="1" applyFont="1" applyBorder="1" applyProtection="1">
      <protection locked="0"/>
    </xf>
    <xf numFmtId="164" fontId="15" fillId="0" borderId="0" xfId="0" applyNumberFormat="1" applyFont="1" applyProtection="1">
      <protection locked="0"/>
    </xf>
    <xf numFmtId="49" fontId="15" fillId="0" borderId="30" xfId="0" applyNumberFormat="1" applyFont="1" applyBorder="1" applyAlignment="1">
      <alignment horizontal="center"/>
    </xf>
    <xf numFmtId="164" fontId="15" fillId="0" borderId="38" xfId="0" applyNumberFormat="1" applyFont="1" applyBorder="1" applyProtection="1">
      <protection locked="0"/>
    </xf>
    <xf numFmtId="164" fontId="15" fillId="0" borderId="43" xfId="0" applyNumberFormat="1" applyFont="1" applyBorder="1" applyProtection="1">
      <protection locked="0"/>
    </xf>
    <xf numFmtId="164" fontId="15" fillId="0" borderId="30" xfId="0" quotePrefix="1" applyNumberFormat="1" applyFont="1" applyBorder="1" applyAlignment="1" applyProtection="1">
      <alignment horizontal="center"/>
      <protection locked="0"/>
    </xf>
    <xf numFmtId="164" fontId="15" fillId="0" borderId="38" xfId="0" applyNumberFormat="1" applyFont="1" applyBorder="1" applyAlignment="1" applyProtection="1">
      <alignment horizontal="right"/>
      <protection locked="0"/>
    </xf>
    <xf numFmtId="49" fontId="15" fillId="8" borderId="30" xfId="0" applyNumberFormat="1" applyFont="1" applyFill="1" applyBorder="1" applyAlignment="1" applyProtection="1">
      <alignment horizontal="center"/>
      <protection locked="0"/>
    </xf>
    <xf numFmtId="164" fontId="15" fillId="8" borderId="30" xfId="0" applyNumberFormat="1" applyFont="1" applyFill="1" applyBorder="1" applyProtection="1">
      <protection locked="0"/>
    </xf>
    <xf numFmtId="164" fontId="15" fillId="8" borderId="30" xfId="0" applyNumberFormat="1" applyFont="1" applyFill="1" applyBorder="1" applyAlignment="1">
      <alignment horizontal="right"/>
    </xf>
    <xf numFmtId="164" fontId="15" fillId="8" borderId="28" xfId="0" applyNumberFormat="1" applyFont="1" applyFill="1" applyBorder="1" applyAlignment="1" applyProtection="1">
      <alignment horizontal="right"/>
      <protection locked="0"/>
    </xf>
    <xf numFmtId="49" fontId="2" fillId="8" borderId="30" xfId="0" applyNumberFormat="1" applyFont="1" applyFill="1" applyBorder="1" applyAlignment="1" applyProtection="1">
      <alignment horizontal="center" wrapText="1"/>
      <protection locked="0"/>
    </xf>
    <xf numFmtId="49" fontId="15" fillId="8" borderId="30" xfId="0" applyNumberFormat="1" applyFont="1" applyFill="1" applyBorder="1" applyAlignment="1">
      <alignment horizontal="center"/>
    </xf>
    <xf numFmtId="49" fontId="15" fillId="8" borderId="28" xfId="0" applyNumberFormat="1" applyFont="1" applyFill="1" applyBorder="1" applyAlignment="1">
      <alignment horizontal="center"/>
    </xf>
    <xf numFmtId="164" fontId="15" fillId="8" borderId="0" xfId="0" applyNumberFormat="1" applyFont="1" applyFill="1" applyProtection="1">
      <protection locked="0"/>
    </xf>
    <xf numFmtId="164" fontId="15" fillId="8" borderId="41" xfId="0" applyNumberFormat="1" applyFont="1" applyFill="1" applyBorder="1" applyAlignment="1">
      <alignment horizontal="right"/>
    </xf>
    <xf numFmtId="164" fontId="15" fillId="8" borderId="41" xfId="0" applyNumberFormat="1" applyFont="1" applyFill="1" applyBorder="1" applyAlignment="1" applyProtection="1">
      <alignment horizontal="right"/>
      <protection locked="0"/>
    </xf>
    <xf numFmtId="49" fontId="13" fillId="0" borderId="30" xfId="0" applyNumberFormat="1" applyFont="1" applyBorder="1" applyAlignment="1">
      <alignment horizontal="center"/>
    </xf>
    <xf numFmtId="49" fontId="13" fillId="0" borderId="40" xfId="0" applyNumberFormat="1" applyFont="1" applyBorder="1" applyAlignment="1" applyProtection="1">
      <alignment horizontal="center"/>
      <protection locked="0"/>
    </xf>
    <xf numFmtId="164" fontId="13" fillId="0" borderId="40" xfId="0" applyNumberFormat="1" applyFont="1" applyBorder="1" applyProtection="1">
      <protection locked="0"/>
    </xf>
    <xf numFmtId="49" fontId="15" fillId="0" borderId="38" xfId="0" applyNumberFormat="1" applyFont="1" applyBorder="1" applyAlignment="1" applyProtection="1">
      <alignment horizontal="center"/>
      <protection locked="0"/>
    </xf>
    <xf numFmtId="49" fontId="13" fillId="0" borderId="38" xfId="0" applyNumberFormat="1" applyFont="1" applyBorder="1" applyAlignment="1" applyProtection="1">
      <alignment horizontal="center"/>
      <protection locked="0"/>
    </xf>
    <xf numFmtId="49" fontId="15" fillId="0" borderId="12" xfId="0" applyNumberFormat="1" applyFont="1" applyBorder="1" applyAlignment="1" applyProtection="1">
      <alignment horizontal="center"/>
      <protection locked="0"/>
    </xf>
    <xf numFmtId="164" fontId="15" fillId="0" borderId="12" xfId="0" applyNumberFormat="1" applyFont="1" applyBorder="1" applyProtection="1">
      <protection locked="0"/>
    </xf>
    <xf numFmtId="49" fontId="2" fillId="0" borderId="30" xfId="0" applyNumberFormat="1" applyFont="1" applyBorder="1" applyAlignment="1">
      <alignment horizontal="center" wrapText="1"/>
    </xf>
    <xf numFmtId="164" fontId="15" fillId="0" borderId="28" xfId="0" quotePrefix="1" applyNumberFormat="1" applyFont="1" applyBorder="1" applyAlignment="1">
      <alignment horizontal="center"/>
    </xf>
    <xf numFmtId="37" fontId="15" fillId="0" borderId="30" xfId="0" quotePrefix="1" applyFont="1" applyBorder="1" applyAlignment="1">
      <alignment horizontal="center"/>
    </xf>
    <xf numFmtId="37" fontId="15" fillId="0" borderId="30" xfId="0" applyFont="1" applyBorder="1" applyProtection="1">
      <protection locked="0"/>
    </xf>
    <xf numFmtId="37" fontId="15" fillId="0" borderId="30" xfId="0" applyFont="1" applyBorder="1" applyAlignment="1">
      <alignment horizontal="right"/>
    </xf>
    <xf numFmtId="37" fontId="15" fillId="0" borderId="30" xfId="0" applyFont="1" applyBorder="1" applyAlignment="1" applyProtection="1">
      <alignment horizontal="right"/>
      <protection locked="0"/>
    </xf>
    <xf numFmtId="49" fontId="2" fillId="0" borderId="41" xfId="0" applyNumberFormat="1" applyFont="1" applyBorder="1" applyAlignment="1">
      <alignment horizontal="center"/>
    </xf>
    <xf numFmtId="49" fontId="2" fillId="8" borderId="41" xfId="0" applyNumberFormat="1" applyFont="1" applyFill="1" applyBorder="1" applyAlignment="1">
      <alignment horizontal="center"/>
    </xf>
    <xf numFmtId="164" fontId="2" fillId="8" borderId="41" xfId="0" applyNumberFormat="1" applyFont="1" applyFill="1" applyBorder="1"/>
    <xf numFmtId="164" fontId="2" fillId="8" borderId="41" xfId="0" applyNumberFormat="1" applyFont="1" applyFill="1" applyBorder="1" applyAlignment="1">
      <alignment horizontal="center"/>
    </xf>
    <xf numFmtId="164" fontId="2" fillId="8" borderId="28" xfId="0" applyNumberFormat="1" applyFont="1" applyFill="1" applyBorder="1" applyAlignment="1">
      <alignment horizontal="right"/>
    </xf>
    <xf numFmtId="37" fontId="4" fillId="0" borderId="14" xfId="0" applyFont="1" applyBorder="1" applyAlignment="1">
      <alignment horizontal="center" vertical="center"/>
    </xf>
    <xf numFmtId="37" fontId="11" fillId="0" borderId="15" xfId="0" applyFont="1" applyBorder="1" applyAlignment="1">
      <alignment horizontal="center" vertical="center"/>
    </xf>
    <xf numFmtId="37" fontId="11" fillId="0" borderId="6" xfId="0" applyFont="1" applyBorder="1" applyAlignment="1">
      <alignment horizontal="center" vertical="center"/>
    </xf>
    <xf numFmtId="37" fontId="11" fillId="0" borderId="8" xfId="0" applyFont="1" applyBorder="1" applyAlignment="1">
      <alignment horizontal="center" vertical="center"/>
    </xf>
    <xf numFmtId="37" fontId="2" fillId="7" borderId="14" xfId="0" applyFont="1" applyFill="1" applyBorder="1" applyAlignment="1">
      <alignment horizontal="center" vertical="center"/>
    </xf>
    <xf numFmtId="37" fontId="13" fillId="7" borderId="15" xfId="0" applyFont="1" applyFill="1" applyBorder="1" applyAlignment="1">
      <alignment horizontal="center" vertical="center"/>
    </xf>
    <xf numFmtId="37" fontId="13" fillId="7" borderId="6" xfId="0" applyFont="1" applyFill="1" applyBorder="1" applyAlignment="1">
      <alignment horizontal="center" vertical="center"/>
    </xf>
    <xf numFmtId="37" fontId="13" fillId="7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826A-7B4B-4EF6-B0DD-5DFD53D6CBCB}">
  <sheetPr>
    <tabColor theme="1"/>
  </sheetPr>
  <dimension ref="A1:BV108"/>
  <sheetViews>
    <sheetView view="pageLayout" topLeftCell="F11" zoomScale="86" zoomScaleNormal="100" zoomScaleSheetLayoutView="100" zoomScalePageLayoutView="86" workbookViewId="0">
      <selection activeCell="H29" sqref="H29"/>
    </sheetView>
  </sheetViews>
  <sheetFormatPr defaultColWidth="8.88671875" defaultRowHeight="11.25"/>
  <cols>
    <col min="1" max="1" width="3.6640625" style="6" customWidth="1"/>
    <col min="2" max="2" width="8.44140625" style="6" customWidth="1"/>
    <col min="3" max="3" width="20.5546875" style="6" customWidth="1"/>
    <col min="4" max="4" width="15.88671875" style="6" customWidth="1"/>
    <col min="5" max="5" width="8" style="6" customWidth="1"/>
    <col min="6" max="6" width="11.109375" style="6" bestFit="1" customWidth="1"/>
    <col min="7" max="8" width="9.88671875" style="6" customWidth="1"/>
    <col min="9" max="9" width="9.44140625" style="6" customWidth="1"/>
    <col min="10" max="10" width="9.88671875" style="6" customWidth="1"/>
    <col min="11" max="11" width="11.88671875" style="6" customWidth="1"/>
    <col min="12" max="12" width="13" style="6" customWidth="1"/>
    <col min="13" max="13" width="14.88671875" style="6" customWidth="1"/>
    <col min="14" max="14" width="12.88671875" style="6" customWidth="1"/>
    <col min="15" max="15" width="11" style="6" customWidth="1"/>
    <col min="16" max="16" width="8.88671875" style="6" customWidth="1"/>
    <col min="17" max="17" width="11" style="6" customWidth="1"/>
    <col min="18" max="18" width="10.88671875" style="6" customWidth="1"/>
    <col min="19" max="19" width="13.44140625" style="6" customWidth="1"/>
    <col min="20" max="20" width="14.88671875" style="6" customWidth="1"/>
    <col min="21" max="16384" width="8.88671875" style="6"/>
  </cols>
  <sheetData>
    <row r="1" spans="1:74" ht="20.100000000000001" customHeight="1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ht="20.100000000000001" customHeight="1">
      <c r="A2" s="7" t="s">
        <v>1</v>
      </c>
      <c r="B2" s="7"/>
      <c r="C2" s="7"/>
      <c r="D2" s="7" t="s">
        <v>2</v>
      </c>
      <c r="E2" s="7"/>
      <c r="F2" s="7" t="s">
        <v>0</v>
      </c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ht="20.100000000000001" customHeight="1">
      <c r="A3" s="7"/>
      <c r="B3" s="7"/>
      <c r="C3" s="7"/>
      <c r="D3" s="7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ht="20.100000000000001" customHeight="1">
      <c r="A4" s="7" t="s">
        <v>3</v>
      </c>
      <c r="B4" s="7"/>
      <c r="C4" s="7"/>
      <c r="D4" s="7" t="s">
        <v>4</v>
      </c>
      <c r="E4" s="7"/>
      <c r="F4" s="7"/>
      <c r="G4" s="7"/>
      <c r="H4" s="7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ht="20.100000000000001" customHeight="1">
      <c r="A5" s="7"/>
      <c r="B5" s="7"/>
      <c r="C5" s="7"/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ht="20.100000000000001" customHeight="1">
      <c r="A6" s="7" t="s">
        <v>5</v>
      </c>
      <c r="B6" s="7"/>
      <c r="C6" s="7"/>
      <c r="D6" s="7" t="s">
        <v>6</v>
      </c>
      <c r="E6" s="7"/>
      <c r="F6" s="7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ht="20.100000000000001" customHeight="1">
      <c r="A7" s="7"/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ht="20.100000000000001" customHeight="1">
      <c r="A8" s="7" t="s">
        <v>7</v>
      </c>
      <c r="B8" s="7"/>
      <c r="C8" s="7"/>
      <c r="D8" s="7" t="s">
        <v>8</v>
      </c>
      <c r="E8" s="7"/>
      <c r="F8" s="7"/>
      <c r="G8" s="7"/>
      <c r="H8" s="7"/>
      <c r="I8" s="7"/>
      <c r="J8" s="1"/>
      <c r="K8" s="1"/>
      <c r="L8" s="8"/>
      <c r="M8" s="8"/>
      <c r="N8" s="8"/>
      <c r="O8" s="8"/>
      <c r="P8" s="8"/>
      <c r="Q8" s="8"/>
      <c r="R8" s="8"/>
      <c r="S8" s="8"/>
      <c r="T8" s="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ht="20.100000000000001" customHeight="1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20.100000000000001" customHeight="1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20.100000000000001" customHeight="1" thickTop="1" thickBot="1">
      <c r="A11" s="3"/>
      <c r="B11" s="9" t="s">
        <v>9</v>
      </c>
      <c r="C11" s="10"/>
      <c r="D11" s="10"/>
      <c r="E11" s="10"/>
      <c r="F11" s="10"/>
      <c r="G11" s="10"/>
      <c r="H11" s="10"/>
      <c r="I11" s="10"/>
      <c r="J11" s="11"/>
      <c r="K11" s="3"/>
      <c r="L11" s="3"/>
      <c r="M11" s="3"/>
      <c r="N11" s="3"/>
      <c r="O11" s="3"/>
      <c r="P11" s="3"/>
      <c r="Q11" s="9" t="s">
        <v>9</v>
      </c>
      <c r="R11" s="11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20.100000000000001" customHeight="1" thickTop="1">
      <c r="A12" s="3"/>
      <c r="B12" s="12"/>
      <c r="C12" s="3"/>
      <c r="D12" s="3"/>
      <c r="E12" s="3"/>
      <c r="F12" s="3"/>
      <c r="G12" s="3"/>
      <c r="H12" s="3"/>
      <c r="I12" s="3"/>
      <c r="J12" s="13"/>
      <c r="K12" s="3"/>
      <c r="L12" s="3"/>
      <c r="M12" s="3"/>
      <c r="N12" s="3"/>
      <c r="O12" s="3"/>
      <c r="P12" s="3"/>
      <c r="Q12" s="12"/>
      <c r="R12" s="1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20.100000000000001" customHeight="1">
      <c r="A13" s="3"/>
      <c r="B13" s="14" t="s">
        <v>10</v>
      </c>
      <c r="C13" s="15" t="s">
        <v>11</v>
      </c>
      <c r="D13" s="16" t="s">
        <v>12</v>
      </c>
      <c r="E13" s="15" t="s">
        <v>13</v>
      </c>
      <c r="F13" s="16" t="s">
        <v>14</v>
      </c>
      <c r="G13" s="17" t="s">
        <v>15</v>
      </c>
      <c r="H13" s="17" t="s">
        <v>16</v>
      </c>
      <c r="I13" s="17" t="s">
        <v>17</v>
      </c>
      <c r="J13" s="18" t="s">
        <v>18</v>
      </c>
      <c r="K13" s="15" t="s">
        <v>19</v>
      </c>
      <c r="L13" s="15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  <c r="Q13" s="19" t="s">
        <v>25</v>
      </c>
      <c r="R13" s="18" t="s">
        <v>26</v>
      </c>
      <c r="S13" s="19" t="s">
        <v>27</v>
      </c>
      <c r="T13" s="20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20.100000000000001" customHeight="1">
      <c r="A14" s="22"/>
      <c r="B14" s="23" t="s">
        <v>0</v>
      </c>
      <c r="C14" s="3"/>
      <c r="D14" s="24" t="s">
        <v>0</v>
      </c>
      <c r="E14" s="24" t="s">
        <v>0</v>
      </c>
      <c r="F14" s="24" t="s">
        <v>0</v>
      </c>
      <c r="G14" s="25"/>
      <c r="H14" s="25" t="s">
        <v>0</v>
      </c>
      <c r="I14" s="291" t="s">
        <v>29</v>
      </c>
      <c r="J14" s="292"/>
      <c r="K14" s="26" t="s">
        <v>0</v>
      </c>
      <c r="L14" s="27"/>
      <c r="M14" s="26"/>
      <c r="N14" s="26"/>
      <c r="O14" s="26" t="s">
        <v>30</v>
      </c>
      <c r="P14" s="26"/>
      <c r="Q14" s="28"/>
      <c r="R14" s="29"/>
      <c r="S14" s="30"/>
      <c r="T14" s="30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20.100000000000001" customHeight="1">
      <c r="A15" s="32"/>
      <c r="B15" s="33" t="s">
        <v>31</v>
      </c>
      <c r="C15" s="25" t="s">
        <v>31</v>
      </c>
      <c r="D15" s="25" t="s">
        <v>32</v>
      </c>
      <c r="E15" s="25" t="s">
        <v>33</v>
      </c>
      <c r="F15" s="25" t="s">
        <v>0</v>
      </c>
      <c r="G15" s="25"/>
      <c r="H15" s="25" t="s">
        <v>0</v>
      </c>
      <c r="I15" s="293"/>
      <c r="J15" s="294"/>
      <c r="K15" s="34" t="s">
        <v>34</v>
      </c>
      <c r="L15" s="24" t="s">
        <v>35</v>
      </c>
      <c r="M15" s="24" t="s">
        <v>36</v>
      </c>
      <c r="N15" s="24" t="s">
        <v>37</v>
      </c>
      <c r="O15" s="24" t="s">
        <v>38</v>
      </c>
      <c r="P15" s="27" t="s">
        <v>39</v>
      </c>
      <c r="Q15" s="23" t="s">
        <v>40</v>
      </c>
      <c r="R15" s="35" t="s">
        <v>41</v>
      </c>
      <c r="S15" s="30" t="s">
        <v>42</v>
      </c>
      <c r="T15" s="36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20.100000000000001" customHeight="1" thickBot="1">
      <c r="A16" s="37" t="s">
        <v>44</v>
      </c>
      <c r="B16" s="38" t="s">
        <v>45</v>
      </c>
      <c r="C16" s="39" t="s">
        <v>46</v>
      </c>
      <c r="D16" s="39" t="s">
        <v>47</v>
      </c>
      <c r="E16" s="39" t="s">
        <v>48</v>
      </c>
      <c r="F16" s="39" t="s">
        <v>49</v>
      </c>
      <c r="G16" s="39" t="s">
        <v>50</v>
      </c>
      <c r="H16" s="39" t="s">
        <v>51</v>
      </c>
      <c r="I16" s="40" t="s">
        <v>52</v>
      </c>
      <c r="J16" s="41" t="s">
        <v>53</v>
      </c>
      <c r="K16" s="42" t="s">
        <v>54</v>
      </c>
      <c r="L16" s="43" t="s">
        <v>212</v>
      </c>
      <c r="M16" s="43" t="s">
        <v>55</v>
      </c>
      <c r="N16" s="43" t="s">
        <v>56</v>
      </c>
      <c r="O16" s="43" t="s">
        <v>57</v>
      </c>
      <c r="P16" s="44" t="s">
        <v>58</v>
      </c>
      <c r="Q16" s="45" t="s">
        <v>59</v>
      </c>
      <c r="R16" s="46" t="s">
        <v>59</v>
      </c>
      <c r="S16" s="47" t="s">
        <v>60</v>
      </c>
      <c r="T16" s="48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0.100000000000001" customHeight="1" thickTop="1">
      <c r="A17" s="49">
        <v>1</v>
      </c>
      <c r="B17" s="50"/>
      <c r="C17" s="51" t="s">
        <v>62</v>
      </c>
      <c r="D17" s="52"/>
      <c r="E17" s="52"/>
      <c r="F17" s="53"/>
      <c r="G17" s="53"/>
      <c r="H17" s="53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9.7" customHeight="1">
      <c r="A18" s="49">
        <f t="shared" ref="A18:A36" si="0">A17+1</f>
        <v>2</v>
      </c>
      <c r="B18" s="50" t="s">
        <v>63</v>
      </c>
      <c r="C18" s="52" t="s">
        <v>64</v>
      </c>
      <c r="D18" s="52" t="s">
        <v>63</v>
      </c>
      <c r="E18" s="52" t="s">
        <v>63</v>
      </c>
      <c r="F18" s="57">
        <f>SUM('(Current) - ED (3)'!F50)</f>
        <v>4038388</v>
      </c>
      <c r="G18" s="57">
        <f>SUM('(Current) - ED (1)'!G46)</f>
        <v>0</v>
      </c>
      <c r="H18" s="57">
        <f>SUM('(Current) - ED (1)'!H46)</f>
        <v>0</v>
      </c>
      <c r="I18" s="54" t="s">
        <v>63</v>
      </c>
      <c r="J18" s="57">
        <f>SUM('(Current) - ED (1)'!J46)</f>
        <v>0</v>
      </c>
      <c r="K18" s="57">
        <f t="shared" ref="K18:K21" si="1">(+F18+G18+H18+J18)</f>
        <v>4038388</v>
      </c>
      <c r="L18" s="57">
        <f>SUM('(Current) - ED (3)'!L50)</f>
        <v>1367002</v>
      </c>
      <c r="M18" s="57">
        <f>SUM('(Current) - ED (3)'!M50)</f>
        <v>20790</v>
      </c>
      <c r="N18" s="57">
        <f>SUM('(Current) - ED (1)'!N46)</f>
        <v>0</v>
      </c>
      <c r="O18" s="57">
        <f>SUM('(Current) - ED (3)'!O50)</f>
        <v>58566</v>
      </c>
      <c r="P18" s="57">
        <f>SUM('(Current) - ED (3)'!P50)</f>
        <v>11033</v>
      </c>
      <c r="Q18" s="57">
        <f>SUM('(Current) - ED (3)'!Q50)</f>
        <v>512829</v>
      </c>
      <c r="R18" s="57">
        <f>SUM('(Current) - ED (3)'!R50)</f>
        <v>20758</v>
      </c>
      <c r="S18" s="57">
        <f>+L18+M18+N18+O18+P18+Q18+R18</f>
        <v>1990978</v>
      </c>
      <c r="T18" s="57">
        <f>+K18+S18</f>
        <v>6029366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 ht="19.7" customHeight="1">
      <c r="A19" s="49">
        <f t="shared" si="0"/>
        <v>3</v>
      </c>
      <c r="B19" s="50" t="s">
        <v>63</v>
      </c>
      <c r="C19" s="58" t="s">
        <v>65</v>
      </c>
      <c r="D19" s="52" t="s">
        <v>63</v>
      </c>
      <c r="E19" s="52" t="s">
        <v>63</v>
      </c>
      <c r="F19" s="57">
        <f>SUM('(Current) - GLO'!F42)</f>
        <v>120183</v>
      </c>
      <c r="G19" s="59">
        <f>SUM('(Current) - GLO'!G42)</f>
        <v>0</v>
      </c>
      <c r="H19" s="59">
        <f>SUM('(Current) - GLO'!H42)</f>
        <v>0</v>
      </c>
      <c r="I19" s="54" t="s">
        <v>63</v>
      </c>
      <c r="J19" s="55">
        <f>SUM('(Current) - GLO'!J42)</f>
        <v>0</v>
      </c>
      <c r="K19" s="56">
        <f t="shared" si="1"/>
        <v>120183</v>
      </c>
      <c r="L19" s="56">
        <f>SUM('(Current) - GLO'!L42)</f>
        <v>40682</v>
      </c>
      <c r="M19" s="56">
        <f>SUM('(Current) - GLO'!M42)</f>
        <v>495</v>
      </c>
      <c r="N19" s="56">
        <f>SUM('(Current) - GLO'!N42)</f>
        <v>0</v>
      </c>
      <c r="O19" s="56">
        <f>SUM('(Current) - GLO'!O42)</f>
        <v>1743</v>
      </c>
      <c r="P19" s="56">
        <f>SUM('(Current) - GLO'!P42)</f>
        <v>187</v>
      </c>
      <c r="Q19" s="56">
        <f>SUM('(Current) - GLO'!Q42)</f>
        <v>21217</v>
      </c>
      <c r="R19" s="56">
        <f>SUM('(Current) - GLO'!R42)</f>
        <v>0</v>
      </c>
      <c r="S19" s="56">
        <f>+L19+M19+N19+O19+P19+Q19+R19</f>
        <v>64324</v>
      </c>
      <c r="T19" s="56">
        <f>+K19+S19</f>
        <v>184507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 ht="19.7" customHeight="1">
      <c r="A20" s="49">
        <f t="shared" si="0"/>
        <v>4</v>
      </c>
      <c r="B20" s="50" t="s">
        <v>63</v>
      </c>
      <c r="C20" s="52" t="s">
        <v>66</v>
      </c>
      <c r="D20" s="52" t="s">
        <v>63</v>
      </c>
      <c r="E20" s="52" t="s">
        <v>63</v>
      </c>
      <c r="F20" s="57">
        <f>SUM('(Current) - GH'!F42)</f>
        <v>311039</v>
      </c>
      <c r="G20" s="59">
        <f>SUM('(Current) - GH'!G42)</f>
        <v>0</v>
      </c>
      <c r="H20" s="59">
        <f>SUM('(Current) - GH'!H42)</f>
        <v>0</v>
      </c>
      <c r="I20" s="54" t="s">
        <v>63</v>
      </c>
      <c r="J20" s="55">
        <f>SUM('(Current) - GH'!J42)</f>
        <v>0</v>
      </c>
      <c r="K20" s="56">
        <f t="shared" si="1"/>
        <v>311039</v>
      </c>
      <c r="L20" s="56">
        <f>SUM('(Current) - GH'!L42)</f>
        <v>103109</v>
      </c>
      <c r="M20" s="56">
        <f>SUM('(Current) - GH'!M42)</f>
        <v>2970</v>
      </c>
      <c r="N20" s="56">
        <f>SUM('(Current) - GH'!N42)</f>
        <v>0</v>
      </c>
      <c r="O20" s="56">
        <f>SUM('(Current) - GH'!O42)</f>
        <v>4511</v>
      </c>
      <c r="P20" s="56">
        <f>SUM('(Current) - GH'!P42)</f>
        <v>1683</v>
      </c>
      <c r="Q20" s="56">
        <f>SUM('(Current) - GH'!Q42)</f>
        <v>56858</v>
      </c>
      <c r="R20" s="56">
        <f>SUM('(Current) - GH'!R42)</f>
        <v>1951</v>
      </c>
      <c r="S20" s="56">
        <f>+L20+M20+N20+O20+P20+Q20+R20</f>
        <v>171082</v>
      </c>
      <c r="T20" s="56">
        <f>+K20+S20</f>
        <v>482121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 ht="30.6" customHeight="1">
      <c r="A21" s="49">
        <f t="shared" si="0"/>
        <v>5</v>
      </c>
      <c r="B21" s="50" t="s">
        <v>63</v>
      </c>
      <c r="C21" s="58" t="s">
        <v>67</v>
      </c>
      <c r="D21" s="52" t="s">
        <v>63</v>
      </c>
      <c r="E21" s="52" t="s">
        <v>63</v>
      </c>
      <c r="F21" s="57">
        <f>SUM('(Current) - Lt. Gov.'!F42)</f>
        <v>571330</v>
      </c>
      <c r="G21" s="59">
        <f>SUM('(Current) - Lt. Gov.'!G42)</f>
        <v>0</v>
      </c>
      <c r="H21" s="59">
        <f>SUM('(Current) - Lt. Gov.'!H42)</f>
        <v>0</v>
      </c>
      <c r="I21" s="54" t="s">
        <v>63</v>
      </c>
      <c r="J21" s="55">
        <f>SUM('(Current) - Lt. Gov.'!J42)</f>
        <v>0</v>
      </c>
      <c r="K21" s="56">
        <f t="shared" si="1"/>
        <v>571330</v>
      </c>
      <c r="L21" s="56">
        <f>SUM('(Current) - Lt. Gov.'!L42)</f>
        <v>193397</v>
      </c>
      <c r="M21" s="56">
        <f>SUM('(Current) - Lt. Gov.'!M42)</f>
        <v>2970</v>
      </c>
      <c r="N21" s="56">
        <f>SUM('(Current) - Lt. Gov.'!N42)</f>
        <v>0</v>
      </c>
      <c r="O21" s="56">
        <f>SUM('(Current) - Lt. Gov.'!O42)</f>
        <v>8286</v>
      </c>
      <c r="P21" s="56">
        <f>SUM('(Current) - Lt. Gov.'!P42)</f>
        <v>1496</v>
      </c>
      <c r="Q21" s="56">
        <f>SUM('(Current) - Lt. Gov.'!Q42)</f>
        <v>51021</v>
      </c>
      <c r="R21" s="56">
        <f>SUM('(Current) - Lt. Gov.'!R42)</f>
        <v>2227</v>
      </c>
      <c r="S21" s="56">
        <f>+L21+M21+N21+O21+P21+Q21+R21</f>
        <v>259397</v>
      </c>
      <c r="T21" s="56">
        <f>+K21+S21</f>
        <v>830727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 ht="20.100000000000001" customHeight="1">
      <c r="A22" s="49">
        <f t="shared" si="0"/>
        <v>6</v>
      </c>
      <c r="B22" s="60" t="s">
        <v>63</v>
      </c>
      <c r="C22" s="61" t="s">
        <v>54</v>
      </c>
      <c r="D22" s="61" t="s">
        <v>63</v>
      </c>
      <c r="E22" s="61" t="s">
        <v>63</v>
      </c>
      <c r="F22" s="62">
        <f>SUM(F18:F21)</f>
        <v>5040940</v>
      </c>
      <c r="G22" s="62">
        <f>SUM(G18:G21)</f>
        <v>0</v>
      </c>
      <c r="H22" s="62">
        <f>SUM(H18:H21)</f>
        <v>0</v>
      </c>
      <c r="I22" s="63" t="s">
        <v>63</v>
      </c>
      <c r="J22" s="64">
        <f t="shared" ref="J22:T22" si="2">SUM(J18:J21)</f>
        <v>0</v>
      </c>
      <c r="K22" s="65">
        <f t="shared" si="2"/>
        <v>5040940</v>
      </c>
      <c r="L22" s="65">
        <f t="shared" si="2"/>
        <v>1704190</v>
      </c>
      <c r="M22" s="65">
        <f t="shared" si="2"/>
        <v>27225</v>
      </c>
      <c r="N22" s="65">
        <f t="shared" si="2"/>
        <v>0</v>
      </c>
      <c r="O22" s="65">
        <f t="shared" si="2"/>
        <v>73106</v>
      </c>
      <c r="P22" s="65">
        <f t="shared" si="2"/>
        <v>14399</v>
      </c>
      <c r="Q22" s="65">
        <f t="shared" si="2"/>
        <v>641925</v>
      </c>
      <c r="R22" s="65">
        <f t="shared" si="2"/>
        <v>24936</v>
      </c>
      <c r="S22" s="65">
        <f t="shared" si="2"/>
        <v>2485781</v>
      </c>
      <c r="T22" s="65">
        <f t="shared" si="2"/>
        <v>7526721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 ht="20.100000000000001" customHeight="1">
      <c r="A23" s="49">
        <f t="shared" si="0"/>
        <v>7</v>
      </c>
      <c r="B23" s="50"/>
      <c r="C23" s="52"/>
      <c r="D23" s="52"/>
      <c r="E23" s="52"/>
      <c r="F23" s="59"/>
      <c r="G23" s="59"/>
      <c r="H23" s="59"/>
      <c r="I23" s="54"/>
      <c r="J23" s="5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 ht="20.100000000000001" customHeight="1">
      <c r="A24" s="49">
        <f t="shared" si="0"/>
        <v>8</v>
      </c>
      <c r="B24" s="50"/>
      <c r="C24" s="51" t="s">
        <v>68</v>
      </c>
      <c r="D24" s="52"/>
      <c r="E24" s="52"/>
      <c r="F24" s="59"/>
      <c r="G24" s="59"/>
      <c r="H24" s="59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 ht="20.100000000000001" customHeight="1">
      <c r="A25" s="49">
        <f t="shared" si="0"/>
        <v>9</v>
      </c>
      <c r="B25" s="50"/>
      <c r="C25" s="52" t="s">
        <v>69</v>
      </c>
      <c r="D25" s="52" t="s">
        <v>63</v>
      </c>
      <c r="E25" s="52" t="s">
        <v>63</v>
      </c>
      <c r="F25" s="59" t="s">
        <v>0</v>
      </c>
      <c r="G25" s="59">
        <f>SUM('(Current) - GSC'!G42)</f>
        <v>0</v>
      </c>
      <c r="H25" s="59">
        <f>SUM('(Current) - GSC'!H42)</f>
        <v>0</v>
      </c>
      <c r="I25" s="54" t="s">
        <v>63</v>
      </c>
      <c r="J25" s="55">
        <f>SUM('(Current) - GSC'!J42)</f>
        <v>0</v>
      </c>
      <c r="K25" s="56">
        <f>SUM('(Current) - GSC'!K42)</f>
        <v>147499.20000000001</v>
      </c>
      <c r="L25" s="56">
        <f>SUM('(Current) - GSC'!L42)</f>
        <v>49929</v>
      </c>
      <c r="M25" s="56">
        <f>SUM('(Current) - GSC'!M42)</f>
        <v>990</v>
      </c>
      <c r="N25" s="56">
        <f>SUM('(Current) - GSC'!N42)</f>
        <v>0</v>
      </c>
      <c r="O25" s="56">
        <f>SUM('(Current) - GSC'!O42)</f>
        <v>2139</v>
      </c>
      <c r="P25" s="56">
        <f>SUM('(Current) - GSC'!P42)</f>
        <v>374</v>
      </c>
      <c r="Q25" s="56">
        <f>SUM('(Current) - GSC'!Q42)</f>
        <v>19431</v>
      </c>
      <c r="R25" s="56">
        <f>SUM('(Current) - GSC'!R42)</f>
        <v>927</v>
      </c>
      <c r="S25" s="56">
        <f>SUM('(Current) - GSC'!S42)</f>
        <v>73790</v>
      </c>
      <c r="T25" s="56">
        <f>SUM('(Current) - GSC'!T42)</f>
        <v>221289.2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 ht="20.100000000000001" customHeight="1">
      <c r="A26" s="49">
        <f t="shared" si="0"/>
        <v>10</v>
      </c>
      <c r="B26" s="60" t="s">
        <v>63</v>
      </c>
      <c r="C26" s="61" t="s">
        <v>54</v>
      </c>
      <c r="D26" s="61" t="s">
        <v>63</v>
      </c>
      <c r="E26" s="61" t="s">
        <v>63</v>
      </c>
      <c r="F26" s="62" t="str">
        <f>F25</f>
        <v xml:space="preserve"> </v>
      </c>
      <c r="G26" s="62">
        <f t="shared" ref="G26:H26" si="3">G25</f>
        <v>0</v>
      </c>
      <c r="H26" s="62">
        <f t="shared" si="3"/>
        <v>0</v>
      </c>
      <c r="I26" s="63" t="s">
        <v>63</v>
      </c>
      <c r="J26" s="62">
        <f>J25</f>
        <v>0</v>
      </c>
      <c r="K26" s="62">
        <f t="shared" ref="K26:T26" si="4">K25</f>
        <v>147499.20000000001</v>
      </c>
      <c r="L26" s="62">
        <f t="shared" si="4"/>
        <v>49929</v>
      </c>
      <c r="M26" s="62">
        <f t="shared" si="4"/>
        <v>990</v>
      </c>
      <c r="N26" s="62">
        <f t="shared" si="4"/>
        <v>0</v>
      </c>
      <c r="O26" s="62">
        <f t="shared" si="4"/>
        <v>2139</v>
      </c>
      <c r="P26" s="62">
        <f t="shared" si="4"/>
        <v>374</v>
      </c>
      <c r="Q26" s="62">
        <f t="shared" si="4"/>
        <v>19431</v>
      </c>
      <c r="R26" s="62">
        <f t="shared" si="4"/>
        <v>927</v>
      </c>
      <c r="S26" s="62">
        <f t="shared" si="4"/>
        <v>73790</v>
      </c>
      <c r="T26" s="62">
        <f t="shared" si="4"/>
        <v>221289.2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 ht="20.100000000000001" customHeight="1">
      <c r="A27" s="49">
        <f t="shared" si="0"/>
        <v>11</v>
      </c>
      <c r="B27" s="50"/>
      <c r="C27" s="52"/>
      <c r="D27" s="52"/>
      <c r="E27" s="52"/>
      <c r="F27" s="59"/>
      <c r="G27" s="59"/>
      <c r="H27" s="59"/>
      <c r="I27" s="54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 ht="20.100000000000001" customHeight="1">
      <c r="A28" s="49">
        <f t="shared" si="0"/>
        <v>12</v>
      </c>
      <c r="B28" s="50"/>
      <c r="C28" s="52"/>
      <c r="D28" s="52"/>
      <c r="E28" s="52"/>
      <c r="F28" s="59"/>
      <c r="G28" s="59"/>
      <c r="H28" s="59"/>
      <c r="I28" s="54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 ht="20.100000000000001" customHeight="1">
      <c r="A29" s="49">
        <f t="shared" si="0"/>
        <v>13</v>
      </c>
      <c r="B29" s="50"/>
      <c r="C29" s="52"/>
      <c r="D29" s="52"/>
      <c r="E29" s="52"/>
      <c r="F29" s="59"/>
      <c r="G29" s="59"/>
      <c r="H29" s="59"/>
      <c r="I29" s="54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 ht="20.100000000000001" customHeight="1">
      <c r="A30" s="49">
        <f t="shared" si="0"/>
        <v>14</v>
      </c>
      <c r="B30" s="50"/>
      <c r="C30" s="52"/>
      <c r="D30" s="52"/>
      <c r="E30" s="52"/>
      <c r="F30" s="59"/>
      <c r="G30" s="59"/>
      <c r="H30" s="59"/>
      <c r="I30" s="54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 ht="20.100000000000001" customHeight="1">
      <c r="A31" s="49">
        <f t="shared" si="0"/>
        <v>15</v>
      </c>
      <c r="B31" s="50"/>
      <c r="C31" s="52"/>
      <c r="D31" s="52"/>
      <c r="E31" s="52"/>
      <c r="F31" s="59"/>
      <c r="G31" s="59"/>
      <c r="H31" s="59"/>
      <c r="I31" s="54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ht="20.100000000000001" customHeight="1">
      <c r="A32" s="49">
        <f t="shared" si="0"/>
        <v>16</v>
      </c>
      <c r="B32" s="50"/>
      <c r="C32" s="52"/>
      <c r="D32" s="52"/>
      <c r="E32" s="52"/>
      <c r="F32" s="59"/>
      <c r="G32" s="59"/>
      <c r="H32" s="59"/>
      <c r="I32" s="54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 ht="20.100000000000001" customHeight="1">
      <c r="A33" s="49">
        <f t="shared" si="0"/>
        <v>17</v>
      </c>
      <c r="B33" s="50"/>
      <c r="C33" s="52"/>
      <c r="D33" s="52"/>
      <c r="E33" s="52"/>
      <c r="F33" s="59"/>
      <c r="G33" s="59"/>
      <c r="H33" s="59"/>
      <c r="I33" s="54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 ht="20.100000000000001" customHeight="1">
      <c r="A34" s="49">
        <f t="shared" si="0"/>
        <v>18</v>
      </c>
      <c r="B34" s="50"/>
      <c r="C34" s="52"/>
      <c r="D34" s="52"/>
      <c r="E34" s="52"/>
      <c r="F34" s="59"/>
      <c r="G34" s="59"/>
      <c r="H34" s="59"/>
      <c r="I34" s="5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 ht="20.100000000000001" customHeight="1">
      <c r="A35" s="49">
        <f t="shared" si="0"/>
        <v>19</v>
      </c>
      <c r="B35" s="50"/>
      <c r="C35" s="52"/>
      <c r="D35" s="52"/>
      <c r="E35" s="52"/>
      <c r="F35" s="59"/>
      <c r="G35" s="59"/>
      <c r="H35" s="59"/>
      <c r="I35" s="54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 ht="20.100000000000001" customHeight="1">
      <c r="A36" s="49">
        <f t="shared" si="0"/>
        <v>20</v>
      </c>
      <c r="B36" s="50"/>
      <c r="C36" s="52"/>
      <c r="D36" s="52"/>
      <c r="E36" s="52"/>
      <c r="F36" s="59"/>
      <c r="G36" s="59"/>
      <c r="H36" s="59"/>
      <c r="I36" s="54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 ht="20.100000000000001" customHeight="1">
      <c r="A37" s="66"/>
      <c r="B37" s="66"/>
      <c r="C37" s="66"/>
      <c r="D37" s="67" t="s">
        <v>70</v>
      </c>
      <c r="E37" s="68" t="s">
        <v>63</v>
      </c>
      <c r="F37" s="69" t="e">
        <f>F22+F26</f>
        <v>#VALUE!</v>
      </c>
      <c r="G37" s="69">
        <f>G22+G26</f>
        <v>0</v>
      </c>
      <c r="H37" s="69">
        <f>H22+H26</f>
        <v>0</v>
      </c>
      <c r="I37" s="70" t="s">
        <v>63</v>
      </c>
      <c r="J37" s="69">
        <f>J22+J26</f>
        <v>0</v>
      </c>
      <c r="K37" s="69">
        <f t="shared" ref="K37:T37" si="5">K26+K22</f>
        <v>5188439.2</v>
      </c>
      <c r="L37" s="69">
        <f t="shared" si="5"/>
        <v>1754119</v>
      </c>
      <c r="M37" s="69">
        <f t="shared" si="5"/>
        <v>28215</v>
      </c>
      <c r="N37" s="69">
        <f t="shared" si="5"/>
        <v>0</v>
      </c>
      <c r="O37" s="69">
        <f t="shared" si="5"/>
        <v>75245</v>
      </c>
      <c r="P37" s="69">
        <f t="shared" si="5"/>
        <v>14773</v>
      </c>
      <c r="Q37" s="69">
        <f t="shared" si="5"/>
        <v>661356</v>
      </c>
      <c r="R37" s="69">
        <f t="shared" si="5"/>
        <v>25863</v>
      </c>
      <c r="S37" s="69">
        <f t="shared" si="5"/>
        <v>2559571</v>
      </c>
      <c r="T37" s="69">
        <f t="shared" si="5"/>
        <v>7748010.2000000002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 ht="20.100000000000001" customHeight="1">
      <c r="A38" s="3" t="s">
        <v>71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 ht="20.100000000000001" customHeight="1">
      <c r="A39" s="3" t="s">
        <v>214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 ht="15">
      <c r="A40"/>
      <c r="B40"/>
      <c r="C40"/>
      <c r="D40"/>
      <c r="E40"/>
      <c r="F40"/>
      <c r="G40"/>
      <c r="H40"/>
      <c r="I40"/>
      <c r="J40"/>
      <c r="K40"/>
      <c r="L40"/>
      <c r="M40" s="31"/>
      <c r="N40" s="31"/>
      <c r="O40" s="3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74" ht="15">
      <c r="A41"/>
      <c r="B41"/>
      <c r="C41"/>
      <c r="D41"/>
      <c r="E41"/>
      <c r="F41"/>
      <c r="G41"/>
      <c r="H41"/>
      <c r="I41"/>
      <c r="J41"/>
      <c r="K41"/>
      <c r="L41"/>
      <c r="M41" s="31"/>
      <c r="N41" s="31"/>
      <c r="O41" s="3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74" ht="15">
      <c r="A42"/>
      <c r="B42"/>
      <c r="C42"/>
      <c r="D42"/>
      <c r="E42"/>
      <c r="F42"/>
      <c r="G42"/>
      <c r="H42"/>
      <c r="I42"/>
      <c r="J42"/>
      <c r="K42"/>
      <c r="L42"/>
      <c r="M42" s="31"/>
      <c r="N42" s="31"/>
      <c r="O42" s="31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74" ht="15">
      <c r="A43"/>
      <c r="B43"/>
      <c r="C43"/>
      <c r="D43"/>
      <c r="E43"/>
      <c r="F43"/>
      <c r="G43"/>
      <c r="H43"/>
      <c r="I43"/>
      <c r="J43"/>
      <c r="K43"/>
      <c r="L4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74" ht="15">
      <c r="A44"/>
      <c r="B44"/>
      <c r="C44"/>
      <c r="D44"/>
      <c r="E44"/>
      <c r="F44"/>
      <c r="G44"/>
      <c r="H44"/>
      <c r="I44"/>
      <c r="J44"/>
      <c r="K44"/>
      <c r="L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74" ht="15">
      <c r="A45"/>
      <c r="B45"/>
      <c r="C45"/>
      <c r="D45"/>
      <c r="E45"/>
      <c r="F45"/>
      <c r="G45"/>
      <c r="H45"/>
      <c r="I45"/>
      <c r="J45"/>
      <c r="K45"/>
      <c r="L4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74" ht="15">
      <c r="A46"/>
      <c r="B46"/>
      <c r="C46"/>
      <c r="D46"/>
      <c r="E46"/>
      <c r="F46"/>
      <c r="G46"/>
      <c r="H46"/>
      <c r="I46"/>
      <c r="J46"/>
      <c r="K46"/>
      <c r="L4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74" ht="15">
      <c r="A47"/>
      <c r="B47"/>
      <c r="C47"/>
      <c r="D47"/>
      <c r="E47"/>
      <c r="F47"/>
      <c r="G47"/>
      <c r="H47"/>
      <c r="I47"/>
      <c r="J47"/>
      <c r="K47"/>
      <c r="L4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74" ht="15">
      <c r="A48"/>
      <c r="B48"/>
      <c r="C48"/>
      <c r="D48"/>
      <c r="E48"/>
      <c r="F48"/>
      <c r="G48"/>
      <c r="H48"/>
      <c r="I48"/>
      <c r="J48"/>
      <c r="K48"/>
      <c r="L4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5">
      <c r="A49"/>
      <c r="B49"/>
      <c r="C49"/>
      <c r="D49"/>
      <c r="E49"/>
      <c r="F49"/>
      <c r="G49"/>
      <c r="H49"/>
      <c r="I49"/>
      <c r="J49"/>
      <c r="K49"/>
      <c r="L4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5">
      <c r="A50"/>
      <c r="B50"/>
      <c r="C50"/>
      <c r="D50"/>
      <c r="E50"/>
      <c r="F50"/>
      <c r="G50"/>
      <c r="H50"/>
      <c r="I50"/>
      <c r="J50"/>
      <c r="K50"/>
      <c r="L5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5">
      <c r="A51"/>
      <c r="B51"/>
      <c r="C51"/>
      <c r="D51"/>
      <c r="E51"/>
      <c r="F51"/>
      <c r="G51"/>
      <c r="H51"/>
      <c r="I51"/>
      <c r="J51"/>
      <c r="K51"/>
      <c r="L5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5">
      <c r="A52"/>
      <c r="B52"/>
      <c r="C52"/>
      <c r="D52"/>
      <c r="E52"/>
      <c r="F52"/>
      <c r="G52"/>
      <c r="H52"/>
      <c r="I52"/>
      <c r="J52"/>
      <c r="K52"/>
      <c r="L52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5">
      <c r="A53"/>
      <c r="B53"/>
      <c r="C53"/>
      <c r="D53"/>
      <c r="E53"/>
      <c r="F53"/>
      <c r="G53"/>
      <c r="H53"/>
      <c r="I53"/>
      <c r="J53"/>
      <c r="K53"/>
      <c r="L5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5">
      <c r="A54"/>
      <c r="B54"/>
      <c r="C54"/>
      <c r="D54"/>
      <c r="E54"/>
      <c r="F54"/>
      <c r="G54"/>
      <c r="H54"/>
      <c r="I54"/>
      <c r="J54"/>
      <c r="K54"/>
      <c r="L5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5">
      <c r="A55"/>
      <c r="B55"/>
      <c r="C55"/>
      <c r="D55"/>
      <c r="E55"/>
      <c r="F55"/>
      <c r="G55"/>
      <c r="H55"/>
      <c r="I55"/>
      <c r="J55"/>
      <c r="K55"/>
      <c r="L5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5">
      <c r="A56"/>
      <c r="B56"/>
      <c r="C56"/>
      <c r="D56"/>
      <c r="E56"/>
      <c r="F56"/>
      <c r="G56"/>
      <c r="H56"/>
      <c r="I56"/>
      <c r="J56"/>
      <c r="K56"/>
      <c r="L5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5">
      <c r="A57"/>
      <c r="B57"/>
      <c r="C57"/>
      <c r="D57"/>
      <c r="E57"/>
      <c r="F57"/>
      <c r="G57"/>
      <c r="H57"/>
      <c r="I57"/>
      <c r="J57"/>
      <c r="K57"/>
      <c r="L5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5">
      <c r="A58"/>
      <c r="B58"/>
      <c r="C58"/>
      <c r="D58"/>
      <c r="E58"/>
      <c r="F58"/>
      <c r="G58"/>
      <c r="H58"/>
      <c r="I58"/>
      <c r="J58"/>
      <c r="K58"/>
      <c r="L5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5">
      <c r="A59"/>
      <c r="B59"/>
      <c r="C59"/>
      <c r="D59"/>
      <c r="E59"/>
      <c r="F59"/>
      <c r="G59"/>
      <c r="H59"/>
      <c r="I59"/>
      <c r="J59"/>
      <c r="K59"/>
      <c r="L59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5">
      <c r="A60"/>
      <c r="B60"/>
      <c r="C60"/>
      <c r="D60"/>
      <c r="E60"/>
      <c r="F60"/>
      <c r="G60"/>
      <c r="H60"/>
      <c r="I60"/>
      <c r="J60"/>
      <c r="K60"/>
      <c r="L60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5">
      <c r="A61"/>
      <c r="B61"/>
      <c r="C61"/>
      <c r="D61"/>
      <c r="E61"/>
      <c r="F61"/>
      <c r="G61"/>
      <c r="H61"/>
      <c r="I61"/>
      <c r="J61"/>
      <c r="K61"/>
      <c r="L6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5">
      <c r="A62"/>
      <c r="B62"/>
      <c r="C62"/>
      <c r="D62"/>
      <c r="E62"/>
      <c r="F62"/>
      <c r="G62"/>
      <c r="H62"/>
      <c r="I62"/>
      <c r="J62"/>
      <c r="K62"/>
      <c r="L6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5">
      <c r="A63"/>
      <c r="B63"/>
      <c r="C63"/>
      <c r="D63"/>
      <c r="E63"/>
      <c r="F63"/>
      <c r="G63"/>
      <c r="H63"/>
      <c r="I63"/>
      <c r="J63"/>
      <c r="K63"/>
      <c r="L6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5">
      <c r="A64"/>
      <c r="B64"/>
      <c r="C64"/>
      <c r="D64"/>
      <c r="E64"/>
      <c r="F64"/>
      <c r="G64"/>
      <c r="H64"/>
      <c r="I64"/>
      <c r="J64"/>
      <c r="K64"/>
      <c r="L6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5">
      <c r="A65"/>
      <c r="B65"/>
      <c r="C65"/>
      <c r="D65"/>
      <c r="E65"/>
      <c r="F65"/>
      <c r="G65"/>
      <c r="H65"/>
      <c r="I65"/>
      <c r="J65"/>
      <c r="K65"/>
      <c r="L6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5">
      <c r="A66"/>
      <c r="B66"/>
      <c r="C66"/>
      <c r="D66"/>
      <c r="E66"/>
      <c r="F66"/>
      <c r="G66"/>
      <c r="H66"/>
      <c r="I66"/>
      <c r="J66"/>
      <c r="K66"/>
      <c r="L6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5">
      <c r="A67"/>
      <c r="B67"/>
      <c r="C67"/>
      <c r="D67"/>
      <c r="E67"/>
      <c r="F67"/>
      <c r="G67"/>
      <c r="H67"/>
      <c r="I67"/>
      <c r="J67"/>
      <c r="K67"/>
      <c r="L67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5">
      <c r="A68"/>
      <c r="B68"/>
      <c r="C68"/>
      <c r="D68"/>
      <c r="E68"/>
      <c r="F68"/>
      <c r="G68"/>
      <c r="H68"/>
      <c r="I68"/>
      <c r="J68"/>
      <c r="K68"/>
      <c r="L68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5">
      <c r="A69"/>
      <c r="B69"/>
      <c r="C69"/>
      <c r="D69"/>
      <c r="E69"/>
      <c r="F69"/>
      <c r="G69"/>
      <c r="H69"/>
      <c r="I69"/>
      <c r="J69"/>
      <c r="K69"/>
      <c r="L69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66" ht="15">
      <c r="A70"/>
      <c r="B70"/>
      <c r="C70"/>
      <c r="D70"/>
      <c r="E70"/>
      <c r="F70"/>
      <c r="G70"/>
      <c r="H70"/>
      <c r="I70"/>
      <c r="J70"/>
      <c r="K70"/>
      <c r="L70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66" ht="15">
      <c r="A71"/>
      <c r="B71"/>
      <c r="C71"/>
      <c r="D71"/>
      <c r="E71"/>
      <c r="F71"/>
      <c r="G71"/>
      <c r="H71"/>
      <c r="I71"/>
      <c r="J71"/>
      <c r="K71"/>
      <c r="L71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spans="1:66" ht="15">
      <c r="A72"/>
      <c r="B72"/>
      <c r="C72"/>
      <c r="D72"/>
      <c r="E72"/>
      <c r="F72"/>
      <c r="G72"/>
      <c r="H72"/>
      <c r="I72"/>
      <c r="J72"/>
      <c r="K72"/>
      <c r="L72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spans="1:66" ht="15">
      <c r="A73"/>
      <c r="B73"/>
      <c r="C73"/>
      <c r="D73"/>
      <c r="E73"/>
      <c r="F73"/>
      <c r="G73"/>
      <c r="H73"/>
      <c r="I73"/>
      <c r="J73"/>
      <c r="K73"/>
      <c r="L73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66" ht="15">
      <c r="A74"/>
      <c r="B74"/>
      <c r="C74"/>
      <c r="D74"/>
      <c r="E74"/>
      <c r="F74"/>
      <c r="G74"/>
      <c r="H74"/>
      <c r="I74"/>
      <c r="J74"/>
      <c r="K74"/>
      <c r="L7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66" ht="15">
      <c r="A75"/>
      <c r="B75"/>
      <c r="C75"/>
      <c r="D75"/>
      <c r="E75"/>
      <c r="F75"/>
      <c r="G75"/>
      <c r="H75"/>
      <c r="I75"/>
      <c r="J75"/>
      <c r="K75"/>
      <c r="L7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6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6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6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6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spans="1:6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62" fitToWidth="0" fitToHeight="0" orientation="landscape" r:id="rId1"/>
  <headerFooter>
    <oddHeader xml:space="preserve">&amp;C&amp;"Times New Roman,Bold"&amp;18Government of Guam
Fiscal Year 2026
Agency Staffing Pattern
(CURRENT)&amp;R&amp;"Times New Roman,Bold"[BBMR BD-1]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A9BD-CCC3-467A-A16B-79D38C9D64AC}">
  <dimension ref="A1:BV129"/>
  <sheetViews>
    <sheetView tabSelected="1" view="pageLayout" zoomScale="136" zoomScaleNormal="148" zoomScaleSheetLayoutView="100" zoomScalePageLayoutView="136" workbookViewId="0">
      <selection activeCell="B1" sqref="B1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9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21" width="8.88671875" style="6"/>
    <col min="22" max="22" width="0" style="6" hidden="1" customWidth="1"/>
    <col min="23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74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0" t="s">
        <v>215</v>
      </c>
      <c r="F8" s="73"/>
      <c r="G8" s="73"/>
      <c r="H8" s="73"/>
      <c r="I8" s="73" t="s">
        <v>0</v>
      </c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 t="s">
        <v>238</v>
      </c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95" t="s">
        <v>29</v>
      </c>
      <c r="J14" s="296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97"/>
      <c r="J15" s="298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212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162">
        <v>113</v>
      </c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6.5" customHeight="1" thickTop="1">
      <c r="A17" s="115">
        <v>1</v>
      </c>
      <c r="B17" s="116" t="s">
        <v>63</v>
      </c>
      <c r="C17" s="117" t="s">
        <v>79</v>
      </c>
      <c r="D17" s="172" t="s">
        <v>80</v>
      </c>
      <c r="E17" s="229" t="s">
        <v>63</v>
      </c>
      <c r="F17" s="231">
        <v>90000</v>
      </c>
      <c r="G17" s="232">
        <v>0</v>
      </c>
      <c r="H17" s="232">
        <f t="shared" ref="H17:H23" si="0">+L59</f>
        <v>0</v>
      </c>
      <c r="I17" s="233" t="s">
        <v>63</v>
      </c>
      <c r="J17" s="232">
        <v>0</v>
      </c>
      <c r="K17" s="212">
        <f>(+F17+G17+H17+J17)</f>
        <v>90000</v>
      </c>
      <c r="L17" s="212">
        <f>ROUND((K17*0.3385),0)</f>
        <v>30465</v>
      </c>
      <c r="M17" s="212">
        <v>495</v>
      </c>
      <c r="N17" s="212">
        <v>0</v>
      </c>
      <c r="O17" s="212">
        <f t="shared" ref="O17:O23" si="1">ROUND((K17*0.0145),0)</f>
        <v>1305</v>
      </c>
      <c r="P17" s="212">
        <v>187</v>
      </c>
      <c r="Q17" s="234">
        <v>15290</v>
      </c>
      <c r="R17" s="234">
        <v>0</v>
      </c>
      <c r="S17" s="212">
        <f t="shared" ref="S17:S23" si="2">+L17+M17+N17+O17+P17+Q17+R17</f>
        <v>47742</v>
      </c>
      <c r="T17" s="193">
        <f t="shared" ref="T17:T23" si="3">+K17+S17</f>
        <v>137742</v>
      </c>
      <c r="U17" s="4"/>
      <c r="V17" s="159">
        <v>411.8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21.75">
      <c r="A18" s="115">
        <f t="shared" ref="A18:A34" si="4">A17+1</f>
        <v>2</v>
      </c>
      <c r="B18" s="120" t="s">
        <v>63</v>
      </c>
      <c r="C18" s="121" t="s">
        <v>81</v>
      </c>
      <c r="D18" s="185" t="s">
        <v>82</v>
      </c>
      <c r="E18" s="235" t="s">
        <v>63</v>
      </c>
      <c r="F18" s="236">
        <v>80476</v>
      </c>
      <c r="G18" s="237">
        <v>0</v>
      </c>
      <c r="H18" s="232">
        <f t="shared" si="0"/>
        <v>0</v>
      </c>
      <c r="I18" s="238" t="s">
        <v>63</v>
      </c>
      <c r="J18" s="232">
        <v>0</v>
      </c>
      <c r="K18" s="212">
        <f t="shared" ref="K18:K23" si="5">(+F18+G18+H18+J18)</f>
        <v>80476</v>
      </c>
      <c r="L18" s="212">
        <f>ROUND((K18*0.3385),0)</f>
        <v>27241</v>
      </c>
      <c r="M18" s="212">
        <v>0</v>
      </c>
      <c r="N18" s="212">
        <v>0</v>
      </c>
      <c r="O18" s="212">
        <f t="shared" si="1"/>
        <v>1167</v>
      </c>
      <c r="P18" s="212">
        <v>187</v>
      </c>
      <c r="Q18" s="239">
        <v>8150</v>
      </c>
      <c r="R18" s="239">
        <v>373</v>
      </c>
      <c r="S18" s="212">
        <f t="shared" si="2"/>
        <v>37118</v>
      </c>
      <c r="T18" s="193">
        <f t="shared" si="3"/>
        <v>117594</v>
      </c>
      <c r="U18" s="4"/>
      <c r="V18" s="159">
        <v>1066.75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 ht="21.75">
      <c r="A19" s="115">
        <f t="shared" si="4"/>
        <v>3</v>
      </c>
      <c r="B19" s="120" t="s">
        <v>63</v>
      </c>
      <c r="C19" s="175" t="s">
        <v>83</v>
      </c>
      <c r="D19" s="185" t="s">
        <v>84</v>
      </c>
      <c r="E19" s="235" t="s">
        <v>63</v>
      </c>
      <c r="F19" s="236">
        <v>75602</v>
      </c>
      <c r="G19" s="237">
        <v>0</v>
      </c>
      <c r="H19" s="232">
        <f t="shared" si="0"/>
        <v>0</v>
      </c>
      <c r="I19" s="238" t="s">
        <v>63</v>
      </c>
      <c r="J19" s="232">
        <v>0</v>
      </c>
      <c r="K19" s="212">
        <f t="shared" si="5"/>
        <v>75602</v>
      </c>
      <c r="L19" s="212">
        <f t="shared" ref="L19:L39" si="6">ROUND((K19*0.3385),0)</f>
        <v>25591</v>
      </c>
      <c r="M19" s="212">
        <v>495</v>
      </c>
      <c r="N19" s="212">
        <v>0</v>
      </c>
      <c r="O19" s="212">
        <f t="shared" si="1"/>
        <v>1096</v>
      </c>
      <c r="P19" s="212">
        <v>187</v>
      </c>
      <c r="Q19" s="239">
        <v>12977</v>
      </c>
      <c r="R19" s="239">
        <v>459</v>
      </c>
      <c r="S19" s="212">
        <f t="shared" si="2"/>
        <v>40805</v>
      </c>
      <c r="T19" s="193">
        <f t="shared" si="3"/>
        <v>116407</v>
      </c>
      <c r="U19" s="4"/>
      <c r="V19" s="159">
        <v>1135.6300000000001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4"/>
        <v>4</v>
      </c>
      <c r="B20" s="120" t="s">
        <v>63</v>
      </c>
      <c r="C20" s="235" t="s">
        <v>85</v>
      </c>
      <c r="D20" s="241" t="s">
        <v>86</v>
      </c>
      <c r="E20" s="235" t="s">
        <v>63</v>
      </c>
      <c r="F20" s="236">
        <v>50328</v>
      </c>
      <c r="G20" s="237">
        <v>0</v>
      </c>
      <c r="H20" s="232">
        <f t="shared" si="0"/>
        <v>0</v>
      </c>
      <c r="I20" s="238" t="s">
        <v>63</v>
      </c>
      <c r="J20" s="232">
        <v>0</v>
      </c>
      <c r="K20" s="212">
        <f t="shared" si="5"/>
        <v>50328</v>
      </c>
      <c r="L20" s="212">
        <f t="shared" si="6"/>
        <v>17036</v>
      </c>
      <c r="M20" s="212">
        <v>495</v>
      </c>
      <c r="N20" s="212">
        <v>0</v>
      </c>
      <c r="O20" s="212">
        <f t="shared" si="1"/>
        <v>730</v>
      </c>
      <c r="P20" s="212">
        <v>187</v>
      </c>
      <c r="Q20" s="239">
        <v>12977</v>
      </c>
      <c r="R20" s="239">
        <v>459</v>
      </c>
      <c r="S20" s="212">
        <f t="shared" si="2"/>
        <v>31884</v>
      </c>
      <c r="T20" s="193">
        <f t="shared" si="3"/>
        <v>82212</v>
      </c>
      <c r="U20" s="4"/>
      <c r="V20" s="159">
        <v>849.6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4"/>
        <v>5</v>
      </c>
      <c r="B21" s="120" t="s">
        <v>63</v>
      </c>
      <c r="C21" s="122" t="s">
        <v>157</v>
      </c>
      <c r="D21" s="157" t="s">
        <v>88</v>
      </c>
      <c r="E21" s="235" t="s">
        <v>63</v>
      </c>
      <c r="F21" s="236">
        <v>150000</v>
      </c>
      <c r="G21" s="237">
        <v>0</v>
      </c>
      <c r="H21" s="232">
        <f t="shared" si="0"/>
        <v>0</v>
      </c>
      <c r="I21" s="238" t="s">
        <v>63</v>
      </c>
      <c r="J21" s="232">
        <v>0</v>
      </c>
      <c r="K21" s="212">
        <f t="shared" si="5"/>
        <v>150000</v>
      </c>
      <c r="L21" s="212">
        <f t="shared" si="6"/>
        <v>50775</v>
      </c>
      <c r="M21" s="212">
        <v>495</v>
      </c>
      <c r="N21" s="212">
        <v>0</v>
      </c>
      <c r="O21" s="212">
        <f t="shared" si="1"/>
        <v>2175</v>
      </c>
      <c r="P21" s="212">
        <v>187</v>
      </c>
      <c r="Q21" s="239">
        <v>21217</v>
      </c>
      <c r="R21" s="239">
        <v>742</v>
      </c>
      <c r="S21" s="212">
        <f t="shared" si="2"/>
        <v>75591</v>
      </c>
      <c r="T21" s="193">
        <f t="shared" si="3"/>
        <v>225591</v>
      </c>
      <c r="U21" s="4"/>
      <c r="V21" s="159">
        <v>1846.34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4"/>
        <v>6</v>
      </c>
      <c r="B22" s="120" t="s">
        <v>63</v>
      </c>
      <c r="C22" s="175" t="s">
        <v>87</v>
      </c>
      <c r="D22" s="157" t="s">
        <v>174</v>
      </c>
      <c r="E22" s="235" t="s">
        <v>63</v>
      </c>
      <c r="F22" s="236">
        <v>115000</v>
      </c>
      <c r="G22" s="237">
        <v>0</v>
      </c>
      <c r="H22" s="232">
        <f t="shared" si="0"/>
        <v>0</v>
      </c>
      <c r="I22" s="238" t="s">
        <v>63</v>
      </c>
      <c r="J22" s="232">
        <v>0</v>
      </c>
      <c r="K22" s="212">
        <f t="shared" si="5"/>
        <v>115000</v>
      </c>
      <c r="L22" s="212">
        <f t="shared" si="6"/>
        <v>38928</v>
      </c>
      <c r="M22" s="212">
        <v>495</v>
      </c>
      <c r="N22" s="212">
        <v>0</v>
      </c>
      <c r="O22" s="212">
        <f t="shared" si="1"/>
        <v>1668</v>
      </c>
      <c r="P22" s="212">
        <v>187</v>
      </c>
      <c r="Q22" s="239">
        <v>21217</v>
      </c>
      <c r="R22" s="239">
        <v>742</v>
      </c>
      <c r="S22" s="212">
        <f t="shared" si="2"/>
        <v>63237</v>
      </c>
      <c r="T22" s="193">
        <f t="shared" si="3"/>
        <v>178237</v>
      </c>
      <c r="U22" s="4"/>
      <c r="V22" s="159">
        <v>1284.98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4"/>
        <v>7</v>
      </c>
      <c r="B23" s="120" t="s">
        <v>63</v>
      </c>
      <c r="C23" s="240" t="s">
        <v>85</v>
      </c>
      <c r="D23" s="241" t="s">
        <v>89</v>
      </c>
      <c r="E23" s="235" t="s">
        <v>63</v>
      </c>
      <c r="F23" s="236">
        <v>65152</v>
      </c>
      <c r="G23" s="237">
        <v>0</v>
      </c>
      <c r="H23" s="232">
        <f t="shared" si="0"/>
        <v>0</v>
      </c>
      <c r="I23" s="238" t="s">
        <v>63</v>
      </c>
      <c r="J23" s="232">
        <v>0</v>
      </c>
      <c r="K23" s="212">
        <f t="shared" si="5"/>
        <v>65152</v>
      </c>
      <c r="L23" s="212">
        <f t="shared" si="6"/>
        <v>22054</v>
      </c>
      <c r="M23" s="212">
        <v>495</v>
      </c>
      <c r="N23" s="212">
        <v>0</v>
      </c>
      <c r="O23" s="212">
        <f t="shared" si="1"/>
        <v>945</v>
      </c>
      <c r="P23" s="212">
        <v>187</v>
      </c>
      <c r="Q23" s="239">
        <v>0</v>
      </c>
      <c r="R23" s="239">
        <v>0</v>
      </c>
      <c r="S23" s="212">
        <f t="shared" si="2"/>
        <v>23681</v>
      </c>
      <c r="T23" s="193">
        <f t="shared" si="3"/>
        <v>88833</v>
      </c>
      <c r="U23" s="4"/>
      <c r="V23" s="159">
        <v>655.73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4"/>
        <v>8</v>
      </c>
      <c r="B24" s="120" t="s">
        <v>63</v>
      </c>
      <c r="C24" s="235" t="s">
        <v>85</v>
      </c>
      <c r="D24" s="241" t="s">
        <v>160</v>
      </c>
      <c r="E24" s="235" t="s">
        <v>63</v>
      </c>
      <c r="F24" s="236">
        <v>50000</v>
      </c>
      <c r="G24" s="237">
        <v>0</v>
      </c>
      <c r="H24" s="232">
        <f t="shared" ref="H24" si="7">+L66</f>
        <v>0</v>
      </c>
      <c r="I24" s="238" t="s">
        <v>63</v>
      </c>
      <c r="J24" s="232">
        <v>0</v>
      </c>
      <c r="K24" s="212">
        <f t="shared" ref="K24:K25" si="8">(+F24+G24+H24+J24)</f>
        <v>50000</v>
      </c>
      <c r="L24" s="212">
        <f t="shared" si="6"/>
        <v>16925</v>
      </c>
      <c r="M24" s="212">
        <v>495</v>
      </c>
      <c r="N24" s="212">
        <v>0</v>
      </c>
      <c r="O24" s="212">
        <f t="shared" ref="O24:O39" si="9">ROUND((K24*0.0145),0)</f>
        <v>725</v>
      </c>
      <c r="P24" s="212">
        <v>187</v>
      </c>
      <c r="Q24" s="234">
        <v>0</v>
      </c>
      <c r="R24" s="234">
        <v>0</v>
      </c>
      <c r="S24" s="212">
        <f t="shared" ref="S24:S36" si="10">+L24+M24+N24+O24+P24+Q24+R24</f>
        <v>18332</v>
      </c>
      <c r="T24" s="193">
        <f t="shared" ref="T24:T39" si="11">+K24+S24</f>
        <v>68332</v>
      </c>
      <c r="U24" s="4"/>
      <c r="V24" s="159">
        <v>655.73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4"/>
        <v>9</v>
      </c>
      <c r="B25" s="120" t="s">
        <v>63</v>
      </c>
      <c r="C25" s="235" t="s">
        <v>94</v>
      </c>
      <c r="D25" s="242" t="s">
        <v>187</v>
      </c>
      <c r="E25" s="235" t="s">
        <v>63</v>
      </c>
      <c r="F25" s="243">
        <v>75000</v>
      </c>
      <c r="G25" s="244">
        <v>0</v>
      </c>
      <c r="H25" s="232">
        <v>0</v>
      </c>
      <c r="I25" s="238" t="s">
        <v>63</v>
      </c>
      <c r="J25" s="232">
        <v>0</v>
      </c>
      <c r="K25" s="212">
        <f t="shared" si="8"/>
        <v>75000</v>
      </c>
      <c r="L25" s="212">
        <f t="shared" si="6"/>
        <v>25388</v>
      </c>
      <c r="M25" s="245">
        <v>495</v>
      </c>
      <c r="N25" s="245">
        <v>0</v>
      </c>
      <c r="O25" s="212">
        <f t="shared" si="9"/>
        <v>1088</v>
      </c>
      <c r="P25" s="245">
        <v>187</v>
      </c>
      <c r="Q25" s="234">
        <v>4141</v>
      </c>
      <c r="R25" s="234">
        <v>373</v>
      </c>
      <c r="S25" s="245">
        <f t="shared" si="10"/>
        <v>31672</v>
      </c>
      <c r="T25" s="193">
        <f t="shared" si="11"/>
        <v>106672</v>
      </c>
      <c r="U25" s="4"/>
      <c r="V25" s="159">
        <v>648.70000000000005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 ht="22.5" customHeight="1">
      <c r="A26" s="115">
        <v>10</v>
      </c>
      <c r="B26" s="120" t="s">
        <v>63</v>
      </c>
      <c r="C26" s="184" t="s">
        <v>90</v>
      </c>
      <c r="D26" s="185" t="s">
        <v>91</v>
      </c>
      <c r="E26" s="235" t="s">
        <v>63</v>
      </c>
      <c r="F26" s="236">
        <v>90000</v>
      </c>
      <c r="G26" s="237">
        <v>0</v>
      </c>
      <c r="H26" s="232">
        <f>+L68</f>
        <v>0</v>
      </c>
      <c r="I26" s="238" t="s">
        <v>63</v>
      </c>
      <c r="J26" s="232">
        <v>0</v>
      </c>
      <c r="K26" s="212">
        <f t="shared" ref="K26:K30" si="12">(+F26+G26+H26+J26)</f>
        <v>90000</v>
      </c>
      <c r="L26" s="212">
        <f t="shared" si="6"/>
        <v>30465</v>
      </c>
      <c r="M26" s="212">
        <v>495</v>
      </c>
      <c r="N26" s="212">
        <v>0</v>
      </c>
      <c r="O26" s="212">
        <f t="shared" si="9"/>
        <v>1305</v>
      </c>
      <c r="P26" s="212">
        <v>187</v>
      </c>
      <c r="Q26" s="239">
        <v>4141</v>
      </c>
      <c r="R26" s="239">
        <v>373</v>
      </c>
      <c r="S26" s="212">
        <f t="shared" si="10"/>
        <v>36966</v>
      </c>
      <c r="T26" s="193">
        <f t="shared" si="11"/>
        <v>126966</v>
      </c>
      <c r="U26" s="4"/>
      <c r="V26" s="159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 ht="15" customHeight="1">
      <c r="A27" s="115">
        <f t="shared" si="4"/>
        <v>11</v>
      </c>
      <c r="B27" s="120" t="s">
        <v>63</v>
      </c>
      <c r="C27" s="122" t="s">
        <v>189</v>
      </c>
      <c r="D27" s="157" t="s">
        <v>92</v>
      </c>
      <c r="E27" s="235" t="s">
        <v>63</v>
      </c>
      <c r="F27" s="236">
        <v>80476</v>
      </c>
      <c r="G27" s="246">
        <v>0</v>
      </c>
      <c r="H27" s="247">
        <f>+L69</f>
        <v>0</v>
      </c>
      <c r="I27" s="248" t="s">
        <v>63</v>
      </c>
      <c r="J27" s="247">
        <v>0</v>
      </c>
      <c r="K27" s="212">
        <f t="shared" si="12"/>
        <v>80476</v>
      </c>
      <c r="L27" s="212">
        <f t="shared" si="6"/>
        <v>27241</v>
      </c>
      <c r="M27" s="212">
        <v>0</v>
      </c>
      <c r="N27" s="212">
        <v>0</v>
      </c>
      <c r="O27" s="212">
        <f t="shared" si="9"/>
        <v>1167</v>
      </c>
      <c r="P27" s="212">
        <v>187</v>
      </c>
      <c r="Q27" s="239">
        <v>15290</v>
      </c>
      <c r="R27" s="239">
        <v>554</v>
      </c>
      <c r="S27" s="212">
        <f t="shared" si="10"/>
        <v>44439</v>
      </c>
      <c r="T27" s="193">
        <f t="shared" si="11"/>
        <v>124915</v>
      </c>
      <c r="U27" s="4"/>
      <c r="V27" s="159">
        <v>591.54999999999995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v>12</v>
      </c>
      <c r="B28" s="120" t="s">
        <v>63</v>
      </c>
      <c r="C28" s="249" t="s">
        <v>195</v>
      </c>
      <c r="D28" s="249" t="s">
        <v>227</v>
      </c>
      <c r="E28" s="249" t="s">
        <v>63</v>
      </c>
      <c r="F28" s="247">
        <v>90000</v>
      </c>
      <c r="G28" s="247">
        <v>0</v>
      </c>
      <c r="H28" s="247">
        <f t="shared" ref="H28" si="13">+L74</f>
        <v>0</v>
      </c>
      <c r="I28" s="250"/>
      <c r="J28" s="247">
        <v>0</v>
      </c>
      <c r="K28" s="245">
        <f t="shared" si="12"/>
        <v>90000</v>
      </c>
      <c r="L28" s="245">
        <f>ROUND((K28*0.3385),0)</f>
        <v>30465</v>
      </c>
      <c r="M28" s="245">
        <v>495</v>
      </c>
      <c r="N28" s="245">
        <v>0</v>
      </c>
      <c r="O28" s="245">
        <f>ROUND((K28*0.0145),0)</f>
        <v>1305</v>
      </c>
      <c r="P28" s="245">
        <v>187</v>
      </c>
      <c r="Q28" s="251">
        <v>15290</v>
      </c>
      <c r="R28" s="251">
        <v>554</v>
      </c>
      <c r="S28" s="245">
        <f t="shared" si="10"/>
        <v>48296</v>
      </c>
      <c r="T28" s="192">
        <f t="shared" si="11"/>
        <v>138296</v>
      </c>
      <c r="U28" s="4"/>
      <c r="V28" s="159">
        <v>1154.28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v>13</v>
      </c>
      <c r="B29" s="189"/>
      <c r="C29" s="252" t="s">
        <v>94</v>
      </c>
      <c r="D29" s="242" t="s">
        <v>196</v>
      </c>
      <c r="E29" s="235" t="s">
        <v>63</v>
      </c>
      <c r="F29" s="243">
        <v>76188</v>
      </c>
      <c r="G29" s="253">
        <v>0</v>
      </c>
      <c r="H29" s="247">
        <v>0</v>
      </c>
      <c r="I29" s="248" t="s">
        <v>63</v>
      </c>
      <c r="J29" s="247">
        <v>0</v>
      </c>
      <c r="K29" s="212">
        <f t="shared" si="12"/>
        <v>76188</v>
      </c>
      <c r="L29" s="212">
        <f t="shared" si="6"/>
        <v>25790</v>
      </c>
      <c r="M29" s="212">
        <v>0</v>
      </c>
      <c r="N29" s="212">
        <v>0</v>
      </c>
      <c r="O29" s="212">
        <f t="shared" si="9"/>
        <v>1105</v>
      </c>
      <c r="P29" s="212">
        <v>187</v>
      </c>
      <c r="Q29" s="239">
        <v>8150</v>
      </c>
      <c r="R29" s="239">
        <v>373</v>
      </c>
      <c r="S29" s="212">
        <f t="shared" si="10"/>
        <v>35605</v>
      </c>
      <c r="T29" s="193">
        <f t="shared" si="11"/>
        <v>111793</v>
      </c>
      <c r="U29" s="4"/>
      <c r="V29" s="159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v>14</v>
      </c>
      <c r="B30" s="120" t="s">
        <v>63</v>
      </c>
      <c r="C30" s="235" t="s">
        <v>94</v>
      </c>
      <c r="D30" s="242" t="s">
        <v>188</v>
      </c>
      <c r="E30" s="235" t="s">
        <v>63</v>
      </c>
      <c r="F30" s="243">
        <v>95000</v>
      </c>
      <c r="G30" s="253">
        <v>0</v>
      </c>
      <c r="H30" s="247">
        <v>0</v>
      </c>
      <c r="I30" s="248" t="s">
        <v>63</v>
      </c>
      <c r="J30" s="247">
        <v>0</v>
      </c>
      <c r="K30" s="212">
        <f t="shared" si="12"/>
        <v>95000</v>
      </c>
      <c r="L30" s="212">
        <f t="shared" si="6"/>
        <v>32158</v>
      </c>
      <c r="M30" s="245">
        <v>0</v>
      </c>
      <c r="N30" s="245">
        <v>0</v>
      </c>
      <c r="O30" s="212">
        <f t="shared" si="9"/>
        <v>1378</v>
      </c>
      <c r="P30" s="245">
        <v>187</v>
      </c>
      <c r="Q30" s="251">
        <v>0</v>
      </c>
      <c r="R30" s="251">
        <v>0</v>
      </c>
      <c r="S30" s="245">
        <f t="shared" si="10"/>
        <v>33723</v>
      </c>
      <c r="T30" s="193">
        <f t="shared" si="11"/>
        <v>128723</v>
      </c>
      <c r="U30" s="4"/>
      <c r="V30" s="15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 ht="21.75">
      <c r="A31" s="115">
        <f t="shared" si="4"/>
        <v>15</v>
      </c>
      <c r="B31" s="120" t="s">
        <v>63</v>
      </c>
      <c r="C31" s="187" t="s">
        <v>194</v>
      </c>
      <c r="D31" s="188" t="s">
        <v>193</v>
      </c>
      <c r="E31" s="252" t="s">
        <v>63</v>
      </c>
      <c r="F31" s="243">
        <v>100076</v>
      </c>
      <c r="G31" s="253">
        <v>0</v>
      </c>
      <c r="H31" s="247">
        <v>0</v>
      </c>
      <c r="I31" s="254" t="s">
        <v>63</v>
      </c>
      <c r="J31" s="247">
        <v>0</v>
      </c>
      <c r="K31" s="245">
        <f t="shared" ref="K31:K34" si="14">(+F31+G31+H31+J31)</f>
        <v>100076</v>
      </c>
      <c r="L31" s="212">
        <f t="shared" si="6"/>
        <v>33876</v>
      </c>
      <c r="M31" s="245">
        <v>495</v>
      </c>
      <c r="N31" s="245">
        <v>0</v>
      </c>
      <c r="O31" s="245">
        <f t="shared" si="9"/>
        <v>1451</v>
      </c>
      <c r="P31" s="245">
        <v>187</v>
      </c>
      <c r="Q31" s="251">
        <v>12977</v>
      </c>
      <c r="R31" s="251">
        <v>459</v>
      </c>
      <c r="S31" s="245">
        <f t="shared" si="10"/>
        <v>49445</v>
      </c>
      <c r="T31" s="193">
        <f t="shared" si="11"/>
        <v>149521</v>
      </c>
      <c r="U31" s="4"/>
      <c r="V31" s="159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ht="21.75">
      <c r="A32" s="115">
        <v>16</v>
      </c>
      <c r="B32" s="120" t="s">
        <v>63</v>
      </c>
      <c r="C32" s="267" t="s">
        <v>200</v>
      </c>
      <c r="D32" s="219" t="s">
        <v>201</v>
      </c>
      <c r="E32" s="263" t="s">
        <v>226</v>
      </c>
      <c r="F32" s="264">
        <v>90000</v>
      </c>
      <c r="G32" s="237">
        <v>0</v>
      </c>
      <c r="H32" s="232">
        <f>+L74</f>
        <v>0</v>
      </c>
      <c r="I32" s="238" t="s">
        <v>63</v>
      </c>
      <c r="J32" s="232">
        <v>0</v>
      </c>
      <c r="K32" s="265">
        <f t="shared" si="14"/>
        <v>90000</v>
      </c>
      <c r="L32" s="265">
        <f t="shared" si="6"/>
        <v>30465</v>
      </c>
      <c r="M32" s="265">
        <v>495</v>
      </c>
      <c r="N32" s="265">
        <v>0</v>
      </c>
      <c r="O32" s="265">
        <f t="shared" si="9"/>
        <v>1305</v>
      </c>
      <c r="P32" s="265">
        <v>187</v>
      </c>
      <c r="Q32" s="266">
        <v>4141</v>
      </c>
      <c r="R32" s="266">
        <v>373</v>
      </c>
      <c r="S32" s="265">
        <f t="shared" si="10"/>
        <v>36966</v>
      </c>
      <c r="T32" s="215">
        <f t="shared" si="11"/>
        <v>126966</v>
      </c>
      <c r="U32" s="4"/>
      <c r="V32" s="159">
        <v>1128.68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v>17</v>
      </c>
      <c r="B33" s="120" t="s">
        <v>63</v>
      </c>
      <c r="C33" s="230" t="s">
        <v>195</v>
      </c>
      <c r="D33" s="241" t="s">
        <v>172</v>
      </c>
      <c r="E33" s="241" t="s">
        <v>63</v>
      </c>
      <c r="F33" s="255">
        <v>85181</v>
      </c>
      <c r="G33" s="246">
        <v>0</v>
      </c>
      <c r="H33" s="247">
        <f>+L73</f>
        <v>0</v>
      </c>
      <c r="I33" s="248" t="s">
        <v>63</v>
      </c>
      <c r="J33" s="247">
        <v>0</v>
      </c>
      <c r="K33" s="212">
        <f t="shared" si="14"/>
        <v>85181</v>
      </c>
      <c r="L33" s="212">
        <f t="shared" si="6"/>
        <v>28834</v>
      </c>
      <c r="M33" s="212">
        <v>495</v>
      </c>
      <c r="N33" s="212">
        <v>0</v>
      </c>
      <c r="O33" s="212">
        <f t="shared" si="9"/>
        <v>1235</v>
      </c>
      <c r="P33" s="212">
        <v>187</v>
      </c>
      <c r="Q33" s="239">
        <v>4141</v>
      </c>
      <c r="R33" s="239">
        <v>373</v>
      </c>
      <c r="S33" s="212">
        <f t="shared" si="10"/>
        <v>35265</v>
      </c>
      <c r="T33" s="193">
        <f t="shared" si="11"/>
        <v>120446</v>
      </c>
      <c r="U33" s="4"/>
      <c r="V33" s="159">
        <v>1037.55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4"/>
        <v>18</v>
      </c>
      <c r="B34" s="120" t="s">
        <v>63</v>
      </c>
      <c r="C34" s="230" t="s">
        <v>195</v>
      </c>
      <c r="D34" s="242" t="s">
        <v>209</v>
      </c>
      <c r="E34" s="241" t="s">
        <v>63</v>
      </c>
      <c r="F34" s="256">
        <v>85000</v>
      </c>
      <c r="G34" s="253">
        <v>0</v>
      </c>
      <c r="H34" s="247">
        <v>0</v>
      </c>
      <c r="I34" s="248" t="s">
        <v>63</v>
      </c>
      <c r="J34" s="247">
        <v>0</v>
      </c>
      <c r="K34" s="212">
        <f t="shared" si="14"/>
        <v>85000</v>
      </c>
      <c r="L34" s="212">
        <f t="shared" si="6"/>
        <v>28773</v>
      </c>
      <c r="M34" s="245">
        <v>495</v>
      </c>
      <c r="N34" s="245">
        <v>0</v>
      </c>
      <c r="O34" s="212">
        <f t="shared" si="9"/>
        <v>1233</v>
      </c>
      <c r="P34" s="245">
        <v>187</v>
      </c>
      <c r="Q34" s="251">
        <v>4141</v>
      </c>
      <c r="R34" s="251">
        <v>373</v>
      </c>
      <c r="S34" s="245">
        <f t="shared" si="10"/>
        <v>35202</v>
      </c>
      <c r="T34" s="193">
        <f t="shared" si="11"/>
        <v>120202</v>
      </c>
      <c r="U34" s="4"/>
      <c r="V34" s="159">
        <v>1232.01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83">
        <v>19</v>
      </c>
      <c r="B35" s="120" t="s">
        <v>63</v>
      </c>
      <c r="C35" s="235" t="s">
        <v>85</v>
      </c>
      <c r="D35" s="241" t="s">
        <v>159</v>
      </c>
      <c r="E35" s="235" t="s">
        <v>63</v>
      </c>
      <c r="F35" s="236">
        <v>65000</v>
      </c>
      <c r="G35" s="246">
        <v>0</v>
      </c>
      <c r="H35" s="247">
        <f t="shared" ref="H35" si="15">+L75</f>
        <v>0</v>
      </c>
      <c r="I35" s="248" t="s">
        <v>63</v>
      </c>
      <c r="J35" s="247">
        <v>0</v>
      </c>
      <c r="K35" s="212">
        <f t="shared" ref="K35:K38" si="16">(+F35+G35+H35+J35)</f>
        <v>65000</v>
      </c>
      <c r="L35" s="212">
        <f t="shared" si="6"/>
        <v>22003</v>
      </c>
      <c r="M35" s="212">
        <v>495</v>
      </c>
      <c r="N35" s="212">
        <v>0</v>
      </c>
      <c r="O35" s="212">
        <f t="shared" si="9"/>
        <v>943</v>
      </c>
      <c r="P35" s="212">
        <v>187</v>
      </c>
      <c r="Q35" s="239">
        <v>0</v>
      </c>
      <c r="R35" s="239">
        <v>0</v>
      </c>
      <c r="S35" s="212">
        <f t="shared" si="10"/>
        <v>23628</v>
      </c>
      <c r="T35" s="193">
        <f t="shared" si="11"/>
        <v>88628</v>
      </c>
      <c r="U35" s="4"/>
      <c r="V35" s="159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 ht="21.75">
      <c r="A36" s="115">
        <v>20</v>
      </c>
      <c r="B36" s="120" t="s">
        <v>63</v>
      </c>
      <c r="C36" s="175" t="s">
        <v>230</v>
      </c>
      <c r="D36" s="157" t="s">
        <v>95</v>
      </c>
      <c r="E36" s="235" t="s">
        <v>63</v>
      </c>
      <c r="F36" s="236">
        <v>65000</v>
      </c>
      <c r="G36" s="246">
        <v>0</v>
      </c>
      <c r="H36" s="247">
        <f t="shared" ref="H36" si="17">+L78</f>
        <v>0</v>
      </c>
      <c r="I36" s="248" t="s">
        <v>63</v>
      </c>
      <c r="J36" s="247">
        <v>0</v>
      </c>
      <c r="K36" s="212">
        <f t="shared" si="16"/>
        <v>65000</v>
      </c>
      <c r="L36" s="212">
        <f t="shared" si="6"/>
        <v>22003</v>
      </c>
      <c r="M36" s="212">
        <v>495</v>
      </c>
      <c r="N36" s="212">
        <v>0</v>
      </c>
      <c r="O36" s="212">
        <f t="shared" si="9"/>
        <v>943</v>
      </c>
      <c r="P36" s="212">
        <v>187</v>
      </c>
      <c r="Q36" s="239">
        <v>21217</v>
      </c>
      <c r="R36" s="239">
        <v>742</v>
      </c>
      <c r="S36" s="212">
        <f t="shared" si="10"/>
        <v>45587</v>
      </c>
      <c r="T36" s="193">
        <f t="shared" si="11"/>
        <v>110587</v>
      </c>
      <c r="U36" s="4"/>
      <c r="V36" s="159">
        <v>1329.79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v>21</v>
      </c>
      <c r="B37" s="120" t="s">
        <v>63</v>
      </c>
      <c r="C37" s="122" t="s">
        <v>93</v>
      </c>
      <c r="D37" s="157" t="s">
        <v>153</v>
      </c>
      <c r="E37" s="235" t="s">
        <v>63</v>
      </c>
      <c r="F37" s="236">
        <v>165788</v>
      </c>
      <c r="G37" s="246">
        <v>0</v>
      </c>
      <c r="H37" s="247">
        <f t="shared" ref="H37" si="18">+L78</f>
        <v>0</v>
      </c>
      <c r="I37" s="248" t="s">
        <v>63</v>
      </c>
      <c r="J37" s="247">
        <v>0</v>
      </c>
      <c r="K37" s="212">
        <f t="shared" si="16"/>
        <v>165788</v>
      </c>
      <c r="L37" s="212">
        <f t="shared" si="6"/>
        <v>56119</v>
      </c>
      <c r="M37" s="212">
        <v>495</v>
      </c>
      <c r="N37" s="212">
        <v>0</v>
      </c>
      <c r="O37" s="212">
        <f t="shared" si="9"/>
        <v>2404</v>
      </c>
      <c r="P37" s="212">
        <v>187</v>
      </c>
      <c r="Q37" s="239">
        <v>8150</v>
      </c>
      <c r="R37" s="239">
        <v>373</v>
      </c>
      <c r="S37" s="212">
        <f>+L37+M37+N37+O37+P37+Q37+R37</f>
        <v>67728</v>
      </c>
      <c r="T37" s="193">
        <f t="shared" si="11"/>
        <v>233516</v>
      </c>
      <c r="U37" s="4"/>
      <c r="V37" s="159">
        <v>1674.26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83">
        <v>22</v>
      </c>
      <c r="B38" s="189"/>
      <c r="C38" s="122" t="s">
        <v>93</v>
      </c>
      <c r="D38" s="174" t="s">
        <v>163</v>
      </c>
      <c r="E38" s="235" t="s">
        <v>63</v>
      </c>
      <c r="F38" s="257">
        <v>165788</v>
      </c>
      <c r="G38" s="253">
        <v>0</v>
      </c>
      <c r="H38" s="247">
        <v>0</v>
      </c>
      <c r="I38" s="248" t="s">
        <v>63</v>
      </c>
      <c r="J38" s="247">
        <v>0</v>
      </c>
      <c r="K38" s="212">
        <f t="shared" si="16"/>
        <v>165788</v>
      </c>
      <c r="L38" s="212">
        <f t="shared" si="6"/>
        <v>56119</v>
      </c>
      <c r="M38" s="245">
        <v>495</v>
      </c>
      <c r="N38" s="245">
        <v>0</v>
      </c>
      <c r="O38" s="212">
        <f t="shared" si="9"/>
        <v>2404</v>
      </c>
      <c r="P38" s="245">
        <v>187</v>
      </c>
      <c r="Q38" s="239">
        <v>8150</v>
      </c>
      <c r="R38" s="239">
        <v>373</v>
      </c>
      <c r="S38" s="245">
        <f>+L38+M38+N38+O38+P38+Q38+R38</f>
        <v>67728</v>
      </c>
      <c r="T38" s="193">
        <f t="shared" si="11"/>
        <v>233516</v>
      </c>
      <c r="U38" s="4"/>
      <c r="V38" s="159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 ht="21.75">
      <c r="A39" s="115">
        <v>23</v>
      </c>
      <c r="B39" s="120" t="s">
        <v>63</v>
      </c>
      <c r="C39" s="175" t="s">
        <v>239</v>
      </c>
      <c r="D39" s="174" t="s">
        <v>240</v>
      </c>
      <c r="E39" s="242" t="s">
        <v>63</v>
      </c>
      <c r="F39" s="256">
        <v>93967</v>
      </c>
      <c r="G39" s="246">
        <v>0</v>
      </c>
      <c r="H39" s="247">
        <f>+L81</f>
        <v>0</v>
      </c>
      <c r="I39" s="248" t="s">
        <v>63</v>
      </c>
      <c r="J39" s="247">
        <v>0</v>
      </c>
      <c r="K39" s="212">
        <f t="shared" ref="K39" si="19">(+F39+G39+H39+J39)</f>
        <v>93967</v>
      </c>
      <c r="L39" s="212">
        <f t="shared" si="6"/>
        <v>31808</v>
      </c>
      <c r="M39" s="212">
        <v>495</v>
      </c>
      <c r="N39" s="212">
        <v>0</v>
      </c>
      <c r="O39" s="212">
        <f t="shared" si="9"/>
        <v>1363</v>
      </c>
      <c r="P39" s="212">
        <v>187</v>
      </c>
      <c r="Q39" s="239">
        <v>8150</v>
      </c>
      <c r="R39" s="239">
        <v>373</v>
      </c>
      <c r="S39" s="212">
        <f>+L39+M39+N39+O39+P39+Q39+R39</f>
        <v>42376</v>
      </c>
      <c r="T39" s="193">
        <f t="shared" si="11"/>
        <v>136343</v>
      </c>
      <c r="U39" s="4"/>
      <c r="V39" s="159">
        <v>1667.23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v>24</v>
      </c>
      <c r="B40" s="120" t="s">
        <v>63</v>
      </c>
      <c r="C40" s="242" t="s">
        <v>85</v>
      </c>
      <c r="D40" s="242" t="s">
        <v>175</v>
      </c>
      <c r="E40" s="242" t="s">
        <v>63</v>
      </c>
      <c r="F40" s="256">
        <v>45262</v>
      </c>
      <c r="G40" s="246">
        <v>0</v>
      </c>
      <c r="H40" s="247">
        <f>+L82</f>
        <v>0</v>
      </c>
      <c r="I40" s="248" t="s">
        <v>63</v>
      </c>
      <c r="J40" s="247">
        <v>0</v>
      </c>
      <c r="K40" s="212">
        <f t="shared" ref="K40:K44" si="20">(+F40+G40+H40+J40)</f>
        <v>45262</v>
      </c>
      <c r="L40" s="212">
        <f t="shared" ref="L40:L44" si="21">ROUND((K40*0.3385),0)</f>
        <v>15321</v>
      </c>
      <c r="M40" s="212">
        <v>495</v>
      </c>
      <c r="N40" s="212">
        <v>0</v>
      </c>
      <c r="O40" s="212">
        <f t="shared" ref="O40:O44" si="22">ROUND((K40*0.0145),0)</f>
        <v>656</v>
      </c>
      <c r="P40" s="212">
        <v>187</v>
      </c>
      <c r="Q40" s="239">
        <v>8150</v>
      </c>
      <c r="R40" s="239">
        <v>373</v>
      </c>
      <c r="S40" s="212">
        <f>+L40+M40+N40+O40+P40+Q40+R40</f>
        <v>25182</v>
      </c>
      <c r="T40" s="193">
        <f t="shared" ref="T40:T44" si="23">+K40+S40</f>
        <v>70444</v>
      </c>
      <c r="U40" s="4"/>
      <c r="V40" s="159">
        <v>1173.33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83">
        <v>25</v>
      </c>
      <c r="B41" s="120" t="s">
        <v>63</v>
      </c>
      <c r="C41" s="249" t="s">
        <v>190</v>
      </c>
      <c r="D41" s="258" t="s">
        <v>166</v>
      </c>
      <c r="E41" s="258" t="s">
        <v>63</v>
      </c>
      <c r="F41" s="259">
        <v>24000</v>
      </c>
      <c r="G41" s="246">
        <v>0</v>
      </c>
      <c r="H41" s="247">
        <f>+L83</f>
        <v>0</v>
      </c>
      <c r="I41" s="248" t="s">
        <v>63</v>
      </c>
      <c r="J41" s="247">
        <v>0</v>
      </c>
      <c r="K41" s="212">
        <f t="shared" si="20"/>
        <v>24000</v>
      </c>
      <c r="L41" s="212">
        <f t="shared" si="21"/>
        <v>8124</v>
      </c>
      <c r="M41" s="212">
        <v>495</v>
      </c>
      <c r="N41" s="212">
        <v>0</v>
      </c>
      <c r="O41" s="212">
        <f t="shared" si="22"/>
        <v>348</v>
      </c>
      <c r="P41" s="212">
        <v>187</v>
      </c>
      <c r="Q41" s="239">
        <v>0</v>
      </c>
      <c r="R41" s="239">
        <v>0</v>
      </c>
      <c r="S41" s="212">
        <f t="shared" ref="S41:S44" si="24">+L41+M41+N41+O41+P41+Q41+R41</f>
        <v>9154</v>
      </c>
      <c r="T41" s="193">
        <f t="shared" si="23"/>
        <v>33154</v>
      </c>
      <c r="U41" s="4"/>
      <c r="V41" s="159">
        <v>1272.6300000000001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15">
        <v>26</v>
      </c>
      <c r="B42" s="120" t="s">
        <v>63</v>
      </c>
      <c r="C42" s="235" t="s">
        <v>85</v>
      </c>
      <c r="D42" s="241" t="s">
        <v>207</v>
      </c>
      <c r="E42" s="258" t="s">
        <v>63</v>
      </c>
      <c r="F42" s="236">
        <v>45262</v>
      </c>
      <c r="G42" s="246">
        <v>0</v>
      </c>
      <c r="H42" s="247">
        <v>0</v>
      </c>
      <c r="I42" s="248" t="s">
        <v>63</v>
      </c>
      <c r="J42" s="247">
        <v>0</v>
      </c>
      <c r="K42" s="212">
        <f t="shared" si="20"/>
        <v>45262</v>
      </c>
      <c r="L42" s="212">
        <f t="shared" si="21"/>
        <v>15321</v>
      </c>
      <c r="M42" s="212">
        <v>495</v>
      </c>
      <c r="N42" s="212">
        <v>0</v>
      </c>
      <c r="O42" s="212">
        <f t="shared" si="22"/>
        <v>656</v>
      </c>
      <c r="P42" s="212">
        <v>187</v>
      </c>
      <c r="Q42" s="239">
        <v>15290</v>
      </c>
      <c r="R42" s="239">
        <v>373</v>
      </c>
      <c r="S42" s="212">
        <f t="shared" si="24"/>
        <v>32322</v>
      </c>
      <c r="T42" s="193">
        <f t="shared" si="23"/>
        <v>77584</v>
      </c>
      <c r="U42" s="4"/>
      <c r="V42" s="159">
        <v>780.48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21.75">
      <c r="A43" s="115">
        <v>27</v>
      </c>
      <c r="B43" s="120" t="s">
        <v>63</v>
      </c>
      <c r="C43" s="175" t="s">
        <v>231</v>
      </c>
      <c r="D43" s="157" t="s">
        <v>158</v>
      </c>
      <c r="E43" s="235" t="s">
        <v>63</v>
      </c>
      <c r="F43" s="236">
        <v>85181</v>
      </c>
      <c r="G43" s="246">
        <v>0</v>
      </c>
      <c r="H43" s="247">
        <f>+L82</f>
        <v>0</v>
      </c>
      <c r="I43" s="248" t="s">
        <v>63</v>
      </c>
      <c r="J43" s="247">
        <v>0</v>
      </c>
      <c r="K43" s="212">
        <f t="shared" si="20"/>
        <v>85181</v>
      </c>
      <c r="L43" s="212">
        <f t="shared" si="21"/>
        <v>28834</v>
      </c>
      <c r="M43" s="212">
        <v>495</v>
      </c>
      <c r="N43" s="212">
        <v>0</v>
      </c>
      <c r="O43" s="212">
        <f t="shared" si="22"/>
        <v>1235</v>
      </c>
      <c r="P43" s="212">
        <v>187</v>
      </c>
      <c r="Q43" s="239">
        <v>9794</v>
      </c>
      <c r="R43" s="239">
        <v>742</v>
      </c>
      <c r="S43" s="212">
        <f t="shared" si="24"/>
        <v>41287</v>
      </c>
      <c r="T43" s="193">
        <f t="shared" si="23"/>
        <v>126468</v>
      </c>
      <c r="U43" s="4"/>
      <c r="V43" s="159">
        <v>696.73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>
      <c r="A44" s="115">
        <v>28</v>
      </c>
      <c r="B44" s="120" t="s">
        <v>63</v>
      </c>
      <c r="C44" s="249" t="s">
        <v>85</v>
      </c>
      <c r="D44" s="258" t="s">
        <v>216</v>
      </c>
      <c r="E44" s="258" t="s">
        <v>63</v>
      </c>
      <c r="F44" s="260">
        <v>45760</v>
      </c>
      <c r="G44" s="246">
        <v>0</v>
      </c>
      <c r="H44" s="247">
        <f t="shared" ref="H44" si="25">+L90</f>
        <v>0</v>
      </c>
      <c r="I44" s="261" t="s">
        <v>63</v>
      </c>
      <c r="J44" s="247">
        <v>0</v>
      </c>
      <c r="K44" s="212">
        <f t="shared" si="20"/>
        <v>45760</v>
      </c>
      <c r="L44" s="212">
        <f t="shared" si="21"/>
        <v>15490</v>
      </c>
      <c r="M44" s="212">
        <v>495</v>
      </c>
      <c r="N44" s="212">
        <v>0</v>
      </c>
      <c r="O44" s="212">
        <f t="shared" si="22"/>
        <v>664</v>
      </c>
      <c r="P44" s="212">
        <v>187</v>
      </c>
      <c r="Q44" s="262">
        <v>0</v>
      </c>
      <c r="R44" s="262">
        <v>0</v>
      </c>
      <c r="S44" s="212">
        <f t="shared" si="24"/>
        <v>16836</v>
      </c>
      <c r="T44" s="193">
        <f t="shared" si="23"/>
        <v>62596</v>
      </c>
      <c r="U44" s="4"/>
      <c r="V44" s="159">
        <v>639.55999999999995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>
      <c r="A45" s="115"/>
      <c r="B45" s="120" t="s">
        <v>63</v>
      </c>
      <c r="C45" s="122"/>
      <c r="D45" s="157"/>
      <c r="E45" s="122"/>
      <c r="F45" s="197"/>
      <c r="G45" s="202"/>
      <c r="H45" s="191"/>
      <c r="I45" s="203"/>
      <c r="J45" s="191"/>
      <c r="K45" s="193"/>
      <c r="L45" s="193">
        <v>0</v>
      </c>
      <c r="M45" s="193"/>
      <c r="N45" s="193"/>
      <c r="O45" s="193"/>
      <c r="P45" s="193"/>
      <c r="Q45" s="200"/>
      <c r="R45" s="200"/>
      <c r="S45" s="193"/>
      <c r="T45" s="193"/>
      <c r="U45" s="4"/>
      <c r="V45" s="161">
        <v>723.32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130"/>
      <c r="B46" s="130"/>
      <c r="C46" s="130"/>
      <c r="D46" s="131" t="s">
        <v>98</v>
      </c>
      <c r="E46" s="132" t="s">
        <v>63</v>
      </c>
      <c r="F46" s="133">
        <f>SUM(F17:F45)</f>
        <v>2344487</v>
      </c>
      <c r="G46" s="133">
        <f>SUM(G17:G45)</f>
        <v>0</v>
      </c>
      <c r="H46" s="133">
        <f>SUM(H17:H45)</f>
        <v>0</v>
      </c>
      <c r="I46" s="134" t="s">
        <v>63</v>
      </c>
      <c r="J46" s="133">
        <f t="shared" ref="J46:T46" si="26">SUM(J17:J45)</f>
        <v>0</v>
      </c>
      <c r="K46" s="133">
        <f t="shared" si="26"/>
        <v>2344487</v>
      </c>
      <c r="L46" s="133">
        <f t="shared" si="26"/>
        <v>793612</v>
      </c>
      <c r="M46" s="133">
        <f t="shared" si="26"/>
        <v>11880</v>
      </c>
      <c r="N46" s="133">
        <f t="shared" si="26"/>
        <v>0</v>
      </c>
      <c r="O46" s="118">
        <f t="shared" si="26"/>
        <v>33999</v>
      </c>
      <c r="P46" s="118">
        <f t="shared" si="26"/>
        <v>5236</v>
      </c>
      <c r="Q46" s="118">
        <f t="shared" si="26"/>
        <v>243141</v>
      </c>
      <c r="R46" s="118">
        <f t="shared" si="26"/>
        <v>9929</v>
      </c>
      <c r="S46" s="118">
        <f t="shared" si="26"/>
        <v>1097797</v>
      </c>
      <c r="T46" s="118">
        <f t="shared" si="26"/>
        <v>3442284</v>
      </c>
      <c r="U46" s="4"/>
      <c r="V46" s="159">
        <f>SUM(V17:V45)</f>
        <v>23656.659999999996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.75">
      <c r="A47" s="3" t="s">
        <v>71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>
      <c r="A48" s="3" t="s">
        <v>99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 ht="12" customHeight="1">
      <c r="A49" s="3" t="s">
        <v>211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" thickBo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ht="12.75" thickTop="1" thickBot="1">
      <c r="A52" s="1"/>
      <c r="B52" s="78" t="s">
        <v>9</v>
      </c>
      <c r="C52" s="79"/>
      <c r="D52" s="79"/>
      <c r="E52" s="79"/>
      <c r="F52" s="79"/>
      <c r="G52" s="79"/>
      <c r="H52" s="79"/>
      <c r="I52" s="79"/>
      <c r="J52" s="135"/>
      <c r="K52" s="136"/>
      <c r="L52" s="1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74" ht="12" thickTop="1">
      <c r="A53" s="1"/>
      <c r="B53" s="138" t="s">
        <v>100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40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74">
      <c r="A54" s="1"/>
      <c r="B54" s="83" t="s">
        <v>10</v>
      </c>
      <c r="C54" s="85" t="s">
        <v>11</v>
      </c>
      <c r="D54" s="85" t="s">
        <v>12</v>
      </c>
      <c r="E54" s="85" t="s">
        <v>13</v>
      </c>
      <c r="F54" s="85" t="s">
        <v>14</v>
      </c>
      <c r="G54" s="85" t="s">
        <v>15</v>
      </c>
      <c r="H54" s="85" t="s">
        <v>16</v>
      </c>
      <c r="I54" s="85" t="s">
        <v>17</v>
      </c>
      <c r="J54" s="85" t="s">
        <v>18</v>
      </c>
      <c r="K54" s="85" t="s">
        <v>19</v>
      </c>
      <c r="L54" s="141" t="s">
        <v>20</v>
      </c>
      <c r="M54" s="2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74">
      <c r="A55" s="1"/>
      <c r="B55" s="83"/>
      <c r="C55" s="84"/>
      <c r="D55" s="85"/>
      <c r="E55" s="84"/>
      <c r="F55" s="131" t="s">
        <v>58</v>
      </c>
      <c r="G55" s="142" t="s">
        <v>78</v>
      </c>
      <c r="H55" s="143" t="s">
        <v>101</v>
      </c>
      <c r="I55" s="143" t="s">
        <v>102</v>
      </c>
      <c r="J55" s="143" t="s">
        <v>103</v>
      </c>
      <c r="K55" s="143" t="s">
        <v>104</v>
      </c>
      <c r="L55" s="144"/>
      <c r="M55" s="2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74" ht="21.75">
      <c r="A56" s="89"/>
      <c r="B56" s="90" t="s">
        <v>0</v>
      </c>
      <c r="C56" s="91"/>
      <c r="D56" s="92" t="s">
        <v>0</v>
      </c>
      <c r="E56" s="92" t="s">
        <v>105</v>
      </c>
      <c r="F56" s="145" t="s">
        <v>106</v>
      </c>
      <c r="G56" s="93"/>
      <c r="H56" s="93" t="s">
        <v>0</v>
      </c>
      <c r="I56" s="146" t="s">
        <v>107</v>
      </c>
      <c r="J56" s="93" t="s">
        <v>108</v>
      </c>
      <c r="K56" s="93" t="s">
        <v>109</v>
      </c>
      <c r="L56" s="101" t="s">
        <v>0</v>
      </c>
      <c r="M56" s="31"/>
      <c r="N56" s="31"/>
      <c r="O56" s="31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>
      <c r="A57" s="98"/>
      <c r="B57" s="99" t="s">
        <v>31</v>
      </c>
      <c r="C57" s="93" t="s">
        <v>31</v>
      </c>
      <c r="D57" s="93" t="s">
        <v>32</v>
      </c>
      <c r="E57" s="93" t="s">
        <v>110</v>
      </c>
      <c r="F57" s="93" t="s">
        <v>110</v>
      </c>
      <c r="G57" s="93" t="s">
        <v>111</v>
      </c>
      <c r="H57" s="93" t="s">
        <v>111</v>
      </c>
      <c r="I57" s="93" t="s">
        <v>110</v>
      </c>
      <c r="J57" s="93" t="s">
        <v>110</v>
      </c>
      <c r="K57" s="93" t="s">
        <v>110</v>
      </c>
      <c r="L57" s="147" t="s">
        <v>112</v>
      </c>
      <c r="M57" s="31"/>
      <c r="N57" s="31"/>
      <c r="O57" s="31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 ht="12" thickBot="1">
      <c r="A58" s="104" t="s">
        <v>44</v>
      </c>
      <c r="B58" s="105" t="s">
        <v>45</v>
      </c>
      <c r="C58" s="106" t="s">
        <v>46</v>
      </c>
      <c r="D58" s="106" t="s">
        <v>47</v>
      </c>
      <c r="E58" s="106"/>
      <c r="F58" s="148" t="s">
        <v>113</v>
      </c>
      <c r="G58" s="148" t="s">
        <v>113</v>
      </c>
      <c r="H58" s="148" t="s">
        <v>114</v>
      </c>
      <c r="I58" s="148" t="s">
        <v>115</v>
      </c>
      <c r="J58" s="148" t="s">
        <v>115</v>
      </c>
      <c r="K58" s="148" t="s">
        <v>116</v>
      </c>
      <c r="L58" s="111" t="s">
        <v>54</v>
      </c>
      <c r="M58" s="31"/>
      <c r="N58" s="31"/>
      <c r="O58" s="31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 ht="12" thickTop="1">
      <c r="A59" s="115">
        <v>1</v>
      </c>
      <c r="B59" s="149" t="str">
        <f t="shared" ref="B59:D67" si="27">+B17</f>
        <v>----</v>
      </c>
      <c r="C59" s="149" t="str">
        <f t="shared" si="27"/>
        <v>Governor</v>
      </c>
      <c r="D59" s="149" t="str">
        <f t="shared" si="27"/>
        <v>Lourdes A. Leon Guerrero</v>
      </c>
      <c r="E59" s="150">
        <v>0</v>
      </c>
      <c r="F59" s="150">
        <v>0</v>
      </c>
      <c r="G59" s="150">
        <v>0</v>
      </c>
      <c r="H59" s="150">
        <v>0</v>
      </c>
      <c r="I59" s="150">
        <v>0</v>
      </c>
      <c r="J59" s="150">
        <v>0</v>
      </c>
      <c r="K59" s="150">
        <v>0</v>
      </c>
      <c r="L59" s="118">
        <f t="shared" ref="L59:L87" si="28">+E59+F59+G59+H59+I59+J59+K59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 ht="21.75">
      <c r="A60" s="115">
        <f t="shared" ref="A60:A85" si="29">A59+1</f>
        <v>2</v>
      </c>
      <c r="B60" s="149" t="str">
        <f t="shared" si="27"/>
        <v>----</v>
      </c>
      <c r="C60" s="151" t="str">
        <f t="shared" si="27"/>
        <v>Special Assistant
(Chamber Administrator)</v>
      </c>
      <c r="D60" s="186" t="str">
        <f t="shared" si="27"/>
        <v>Eliza G. Dames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28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 ht="21.75">
      <c r="A61" s="115">
        <f t="shared" si="29"/>
        <v>3</v>
      </c>
      <c r="B61" s="149" t="str">
        <f t="shared" si="27"/>
        <v>----</v>
      </c>
      <c r="C61" s="151" t="str">
        <f t="shared" si="27"/>
        <v>Special Assistant
(Executive Asst. to the Governor)</v>
      </c>
      <c r="D61" s="186" t="str">
        <f t="shared" si="27"/>
        <v>Shamra L.A. Chargualaf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28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>
      <c r="A62" s="115">
        <f t="shared" si="29"/>
        <v>4</v>
      </c>
      <c r="B62" s="149" t="str">
        <f t="shared" si="27"/>
        <v>----</v>
      </c>
      <c r="C62" s="149" t="str">
        <f t="shared" si="27"/>
        <v>Staff Assistant</v>
      </c>
      <c r="D62" s="149" t="str">
        <f t="shared" si="27"/>
        <v>Dorothy C. Blas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28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>
      <c r="A63" s="115">
        <f t="shared" si="29"/>
        <v>5</v>
      </c>
      <c r="B63" s="149" t="str">
        <f t="shared" si="27"/>
        <v>----</v>
      </c>
      <c r="C63" s="149" t="str">
        <f t="shared" si="27"/>
        <v>Chief of Staff</v>
      </c>
      <c r="D63" s="149" t="str">
        <f t="shared" si="27"/>
        <v>Jon Junior M. Calvo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28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115">
        <f t="shared" si="29"/>
        <v>6</v>
      </c>
      <c r="B64" s="149" t="str">
        <f t="shared" si="27"/>
        <v>----</v>
      </c>
      <c r="C64" s="149" t="str">
        <f t="shared" si="27"/>
        <v>Deputy Chief of Staff</v>
      </c>
      <c r="D64" s="149" t="str">
        <f t="shared" si="27"/>
        <v>Clynton E. Ridgell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28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29"/>
        <v>7</v>
      </c>
      <c r="B65" s="149" t="str">
        <f t="shared" si="27"/>
        <v>----</v>
      </c>
      <c r="C65" s="149" t="str">
        <f t="shared" si="27"/>
        <v>Staff Assistant</v>
      </c>
      <c r="D65" s="149" t="str">
        <f t="shared" si="27"/>
        <v>Kathleen C. Cepeda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28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29"/>
        <v>8</v>
      </c>
      <c r="B66" s="149" t="str">
        <f t="shared" si="27"/>
        <v>----</v>
      </c>
      <c r="C66" s="149" t="str">
        <f t="shared" si="27"/>
        <v>Staff Assistant</v>
      </c>
      <c r="D66" s="149" t="str">
        <f t="shared" si="27"/>
        <v>Joseph P. Mafnas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28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29"/>
        <v>9</v>
      </c>
      <c r="B67" s="149" t="str">
        <f t="shared" si="27"/>
        <v>----</v>
      </c>
      <c r="C67" s="149" t="str">
        <f t="shared" si="27"/>
        <v>Special Assistant</v>
      </c>
      <c r="D67" s="149" t="str">
        <f t="shared" si="27"/>
        <v>Forrest C.A. Chargualaf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28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22.5" customHeight="1">
      <c r="A68" s="115">
        <f t="shared" si="29"/>
        <v>10</v>
      </c>
      <c r="B68" s="149"/>
      <c r="C68" s="184" t="s">
        <v>90</v>
      </c>
      <c r="D68" s="185" t="s">
        <v>91</v>
      </c>
      <c r="E68" s="163"/>
      <c r="F68" s="163"/>
      <c r="G68" s="163"/>
      <c r="H68" s="163"/>
      <c r="I68" s="163"/>
      <c r="J68" s="128"/>
      <c r="K68" s="128"/>
      <c r="L68" s="16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3.5" customHeight="1">
      <c r="A69" s="115">
        <f t="shared" si="29"/>
        <v>11</v>
      </c>
      <c r="B69" s="149" t="str">
        <f t="shared" ref="B69:D70" si="30">+B27</f>
        <v>----</v>
      </c>
      <c r="C69" s="151" t="str">
        <f t="shared" si="30"/>
        <v>Special Asst (Municipal Affairs)</v>
      </c>
      <c r="D69" s="186" t="str">
        <f t="shared" si="30"/>
        <v>Robert S. Lizama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28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29"/>
        <v>12</v>
      </c>
      <c r="B70" s="149" t="str">
        <f t="shared" si="30"/>
        <v>----</v>
      </c>
      <c r="C70" s="149" t="str">
        <f t="shared" si="30"/>
        <v xml:space="preserve">Special Assistant </v>
      </c>
      <c r="D70" s="149" t="str">
        <f t="shared" si="30"/>
        <v>Tyrone J. Taitano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28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29"/>
        <v>13</v>
      </c>
      <c r="B71" s="149"/>
      <c r="C71" s="170" t="s">
        <v>94</v>
      </c>
      <c r="D71" s="174" t="s">
        <v>196</v>
      </c>
      <c r="E71" s="163"/>
      <c r="F71" s="163"/>
      <c r="G71" s="163"/>
      <c r="H71" s="163"/>
      <c r="I71" s="163"/>
      <c r="J71" s="128"/>
      <c r="K71" s="128"/>
      <c r="L71" s="16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29"/>
        <v>14</v>
      </c>
      <c r="B72" s="149"/>
      <c r="C72" s="122" t="s">
        <v>94</v>
      </c>
      <c r="D72" s="174" t="s">
        <v>188</v>
      </c>
      <c r="E72" s="163"/>
      <c r="F72" s="163"/>
      <c r="G72" s="163"/>
      <c r="H72" s="163"/>
      <c r="I72" s="163"/>
      <c r="J72" s="128"/>
      <c r="K72" s="128"/>
      <c r="L72" s="16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21.75">
      <c r="A73" s="115">
        <f t="shared" si="29"/>
        <v>15</v>
      </c>
      <c r="B73" s="120" t="s">
        <v>63</v>
      </c>
      <c r="C73" s="187" t="s">
        <v>194</v>
      </c>
      <c r="D73" s="188" t="s">
        <v>193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ref="L73" si="31">+E73+F73+G73+H73+I73+J73+K73</f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21.75">
      <c r="A74" s="115">
        <f t="shared" si="29"/>
        <v>16</v>
      </c>
      <c r="B74" s="149" t="str">
        <f>+B32</f>
        <v>----</v>
      </c>
      <c r="C74" s="175" t="s">
        <v>200</v>
      </c>
      <c r="D74" s="157" t="s">
        <v>201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28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f t="shared" si="29"/>
        <v>17</v>
      </c>
      <c r="B75" s="149" t="str">
        <f>+B33</f>
        <v>----</v>
      </c>
      <c r="C75" s="122" t="s">
        <v>94</v>
      </c>
      <c r="D75" s="157" t="s">
        <v>177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28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f t="shared" si="29"/>
        <v>18</v>
      </c>
      <c r="B76" s="149" t="str">
        <f>+B34</f>
        <v>----</v>
      </c>
      <c r="C76" s="172" t="s">
        <v>195</v>
      </c>
      <c r="D76" s="157" t="s">
        <v>172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28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f t="shared" si="29"/>
        <v>19</v>
      </c>
      <c r="B77" s="149" t="str">
        <f t="shared" ref="B77:B78" si="32">+B36</f>
        <v>----</v>
      </c>
      <c r="C77" s="122" t="s">
        <v>85</v>
      </c>
      <c r="D77" s="157" t="s">
        <v>159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28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f t="shared" si="29"/>
        <v>20</v>
      </c>
      <c r="B78" s="149" t="str">
        <f t="shared" si="32"/>
        <v>----</v>
      </c>
      <c r="C78" s="122" t="s">
        <v>93</v>
      </c>
      <c r="D78" s="157" t="s">
        <v>153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28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21</v>
      </c>
      <c r="B79" s="149"/>
      <c r="C79" s="122" t="s">
        <v>93</v>
      </c>
      <c r="D79" s="174" t="s">
        <v>163</v>
      </c>
      <c r="E79" s="163"/>
      <c r="F79" s="163"/>
      <c r="G79" s="163"/>
      <c r="H79" s="163"/>
      <c r="I79" s="163"/>
      <c r="J79" s="128"/>
      <c r="K79" s="128"/>
      <c r="L79" s="16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15">
        <f t="shared" si="29"/>
        <v>22</v>
      </c>
      <c r="B80" s="149" t="str">
        <f>+B39</f>
        <v>----</v>
      </c>
      <c r="C80" s="176" t="s">
        <v>94</v>
      </c>
      <c r="D80" s="176" t="s">
        <v>176</v>
      </c>
      <c r="E80" s="125">
        <v>0</v>
      </c>
      <c r="F80" s="125">
        <v>0</v>
      </c>
      <c r="G80" s="125">
        <v>0</v>
      </c>
      <c r="H80" s="125">
        <v>0</v>
      </c>
      <c r="I80" s="125">
        <v>0</v>
      </c>
      <c r="J80" s="128">
        <v>0</v>
      </c>
      <c r="K80" s="128">
        <v>0</v>
      </c>
      <c r="L80" s="119">
        <f t="shared" si="28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115">
        <f t="shared" si="29"/>
        <v>23</v>
      </c>
      <c r="B81" s="149"/>
      <c r="C81" s="174" t="s">
        <v>85</v>
      </c>
      <c r="D81" s="174" t="s">
        <v>175</v>
      </c>
      <c r="E81" s="125">
        <v>0</v>
      </c>
      <c r="F81" s="125">
        <v>0</v>
      </c>
      <c r="G81" s="125">
        <v>0</v>
      </c>
      <c r="H81" s="125">
        <v>0</v>
      </c>
      <c r="I81" s="125">
        <v>0</v>
      </c>
      <c r="J81" s="128">
        <v>0</v>
      </c>
      <c r="K81" s="128">
        <v>0</v>
      </c>
      <c r="L81" s="119">
        <f t="shared" si="28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115">
        <f t="shared" si="29"/>
        <v>24</v>
      </c>
      <c r="B82" s="149" t="str">
        <f t="shared" ref="B82:B86" si="33">+B40</f>
        <v>----</v>
      </c>
      <c r="C82" s="149" t="s">
        <v>190</v>
      </c>
      <c r="D82" s="152" t="s">
        <v>166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8">
        <v>0</v>
      </c>
      <c r="K82" s="128">
        <v>0</v>
      </c>
      <c r="L82" s="119">
        <f t="shared" si="28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115">
        <f t="shared" si="29"/>
        <v>25</v>
      </c>
      <c r="B83" s="149" t="str">
        <f t="shared" si="33"/>
        <v>----</v>
      </c>
      <c r="C83" s="122" t="s">
        <v>94</v>
      </c>
      <c r="D83" s="157" t="s">
        <v>198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8">
        <v>0</v>
      </c>
      <c r="K83" s="128">
        <v>0</v>
      </c>
      <c r="L83" s="119">
        <f t="shared" si="28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15">
        <f t="shared" si="29"/>
        <v>26</v>
      </c>
      <c r="B84" s="149" t="str">
        <f t="shared" si="33"/>
        <v>----</v>
      </c>
      <c r="C84" s="122" t="s">
        <v>85</v>
      </c>
      <c r="D84" s="157" t="s">
        <v>202</v>
      </c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28">
        <v>0</v>
      </c>
      <c r="K84" s="128">
        <v>0</v>
      </c>
      <c r="L84" s="119">
        <f t="shared" si="28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>
      <c r="A85" s="115">
        <f t="shared" si="29"/>
        <v>27</v>
      </c>
      <c r="B85" s="149" t="str">
        <f t="shared" si="33"/>
        <v>----</v>
      </c>
      <c r="C85" s="122" t="s">
        <v>94</v>
      </c>
      <c r="D85" s="157" t="s">
        <v>95</v>
      </c>
      <c r="E85" s="125">
        <v>0</v>
      </c>
      <c r="F85" s="125">
        <v>0</v>
      </c>
      <c r="G85" s="125">
        <v>0</v>
      </c>
      <c r="H85" s="125">
        <v>0</v>
      </c>
      <c r="I85" s="125">
        <v>0</v>
      </c>
      <c r="J85" s="128">
        <v>0</v>
      </c>
      <c r="K85" s="128">
        <v>0</v>
      </c>
      <c r="L85" s="119">
        <f t="shared" si="28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>
      <c r="A86" s="115"/>
      <c r="B86" s="149" t="str">
        <f t="shared" si="33"/>
        <v>----</v>
      </c>
      <c r="C86" s="122"/>
      <c r="D86" s="157"/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8">
        <v>0</v>
      </c>
      <c r="K86" s="128">
        <v>0</v>
      </c>
      <c r="L86" s="119">
        <f t="shared" si="28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>
      <c r="A87" s="115"/>
      <c r="B87" s="149" t="str">
        <f>+B45</f>
        <v>----</v>
      </c>
      <c r="C87" s="122"/>
      <c r="D87" s="157"/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8">
        <v>0</v>
      </c>
      <c r="K87" s="128">
        <v>0</v>
      </c>
      <c r="L87" s="119">
        <f t="shared" si="28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>
      <c r="A88" s="183"/>
      <c r="B88" s="149"/>
      <c r="C88" s="149"/>
      <c r="D88" s="149" t="str">
        <f>+D46</f>
        <v>Total:</v>
      </c>
      <c r="E88" s="163"/>
      <c r="F88" s="163"/>
      <c r="G88" s="163"/>
      <c r="H88" s="163"/>
      <c r="I88" s="163"/>
      <c r="J88" s="128"/>
      <c r="K88" s="128"/>
      <c r="L88" s="16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>
      <c r="A89" s="130"/>
      <c r="B89" s="130"/>
      <c r="C89" s="130"/>
      <c r="D89" s="131" t="s">
        <v>70</v>
      </c>
      <c r="E89" s="133">
        <f t="shared" ref="E89:L89" si="34">SUM(E59:E87)</f>
        <v>0</v>
      </c>
      <c r="F89" s="133">
        <f t="shared" si="34"/>
        <v>0</v>
      </c>
      <c r="G89" s="133">
        <f t="shared" si="34"/>
        <v>0</v>
      </c>
      <c r="H89" s="133">
        <f t="shared" si="34"/>
        <v>0</v>
      </c>
      <c r="I89" s="133">
        <f t="shared" si="34"/>
        <v>0</v>
      </c>
      <c r="J89" s="133">
        <f t="shared" si="34"/>
        <v>0</v>
      </c>
      <c r="K89" s="133">
        <f t="shared" si="34"/>
        <v>0</v>
      </c>
      <c r="L89" s="133">
        <f t="shared" si="34"/>
        <v>0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>
      <c r="A90" s="1" t="s">
        <v>58</v>
      </c>
      <c r="B90" s="1" t="s">
        <v>117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66">
      <c r="A91" s="1" t="s">
        <v>78</v>
      </c>
      <c r="B91" s="1" t="s">
        <v>118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66">
      <c r="A92" s="1" t="s">
        <v>101</v>
      </c>
      <c r="B92" s="1" t="s">
        <v>119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1" t="s">
        <v>102</v>
      </c>
      <c r="B93" s="1" t="s">
        <v>120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1" t="s">
        <v>103</v>
      </c>
      <c r="B94" s="1" t="s">
        <v>121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1" t="s">
        <v>104</v>
      </c>
      <c r="B95" s="1" t="s">
        <v>122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5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5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5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5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5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5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5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5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5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5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5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5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5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&amp;L  &amp;"SWISS,Bold"&amp;14&amp;K04+000LOCAL FUNDING 0200 26 001&amp;"SWISS,Regular"&amp;12&amp;K000000
&amp;C&amp;"Times New Roman,Bold"&amp;14Government of Guam
Fiscal Year 2026
Agency Staffing Pattern
(CURRENT)&amp;R&amp;"Times New Roman,Bold"[BBMR BD-1]           </oddHeader>
  </headerFooter>
  <rowBreaks count="1" manualBreakCount="1">
    <brk id="49" max="16383" man="1"/>
  </rowBreaks>
  <ignoredErrors>
    <ignoredError sqref="H26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0F8C-5EC7-4C96-BC22-FB18648B7295}">
  <dimension ref="A1:BV122"/>
  <sheetViews>
    <sheetView view="pageLayout" topLeftCell="A14" zoomScale="142" zoomScaleNormal="196" zoomScaleSheetLayoutView="100" zoomScalePageLayoutView="142" workbookViewId="0">
      <selection activeCell="F19" sqref="F19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9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21" width="8.88671875" style="6"/>
    <col min="22" max="22" width="0" style="6" hidden="1" customWidth="1"/>
    <col min="23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74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0" t="s">
        <v>217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95" t="s">
        <v>29</v>
      </c>
      <c r="J14" s="296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97"/>
      <c r="J15" s="298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212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162">
        <v>113</v>
      </c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33" thickTop="1">
      <c r="A17" s="115">
        <v>29</v>
      </c>
      <c r="B17" s="116" t="s">
        <v>63</v>
      </c>
      <c r="C17" s="121" t="s">
        <v>232</v>
      </c>
      <c r="D17" s="157" t="s">
        <v>199</v>
      </c>
      <c r="E17" s="122" t="s">
        <v>63</v>
      </c>
      <c r="F17" s="236">
        <v>78000</v>
      </c>
      <c r="G17" s="246">
        <v>0</v>
      </c>
      <c r="H17" s="247">
        <f>+L59</f>
        <v>0</v>
      </c>
      <c r="I17" s="248" t="s">
        <v>63</v>
      </c>
      <c r="J17" s="247">
        <v>0</v>
      </c>
      <c r="K17" s="212">
        <f t="shared" ref="K17" si="0">(+F17+G17+H17+J17)</f>
        <v>78000</v>
      </c>
      <c r="L17" s="212">
        <f>ROUND((K17*0.3385),0)</f>
        <v>26403</v>
      </c>
      <c r="M17" s="212">
        <v>0</v>
      </c>
      <c r="N17" s="212">
        <v>0</v>
      </c>
      <c r="O17" s="212">
        <f t="shared" ref="O17" si="1">ROUND((K17*0.0145),0)</f>
        <v>1131</v>
      </c>
      <c r="P17" s="212">
        <v>187</v>
      </c>
      <c r="Q17" s="239">
        <v>8150</v>
      </c>
      <c r="R17" s="239">
        <v>373</v>
      </c>
      <c r="S17" s="212">
        <f t="shared" ref="S17" si="2">+L17+M17+N17+O17+P17+Q17+R17</f>
        <v>36244</v>
      </c>
      <c r="T17" s="212">
        <f t="shared" ref="T17" si="3">+K17+S17</f>
        <v>114244</v>
      </c>
      <c r="U17" s="4"/>
      <c r="V17" s="159">
        <v>753.38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f t="shared" ref="A18:A41" si="4">A17+1</f>
        <v>30</v>
      </c>
      <c r="B18" s="120" t="s">
        <v>63</v>
      </c>
      <c r="C18" s="229" t="s">
        <v>85</v>
      </c>
      <c r="D18" s="241" t="s">
        <v>96</v>
      </c>
      <c r="E18" s="235" t="s">
        <v>63</v>
      </c>
      <c r="F18" s="236">
        <v>70000</v>
      </c>
      <c r="G18" s="246">
        <v>0</v>
      </c>
      <c r="H18" s="247">
        <f t="shared" ref="H18" si="5">+L60</f>
        <v>0</v>
      </c>
      <c r="I18" s="248" t="s">
        <v>63</v>
      </c>
      <c r="J18" s="247">
        <v>0</v>
      </c>
      <c r="K18" s="212">
        <f t="shared" ref="K18:K22" si="6">(+F18+G18+H18+J18)</f>
        <v>70000</v>
      </c>
      <c r="L18" s="212">
        <f>ROUND((K18*0.3385),0)</f>
        <v>23695</v>
      </c>
      <c r="M18" s="212">
        <v>495</v>
      </c>
      <c r="N18" s="212">
        <v>0</v>
      </c>
      <c r="O18" s="212">
        <f t="shared" ref="O18" si="7">ROUND((K18*0.0145),0)</f>
        <v>1015</v>
      </c>
      <c r="P18" s="212">
        <v>187</v>
      </c>
      <c r="Q18" s="239">
        <v>4141</v>
      </c>
      <c r="R18" s="239">
        <v>373</v>
      </c>
      <c r="S18" s="193">
        <f t="shared" ref="S18:S22" si="8">+L18+M18+N18+O18+P18+Q18+R18</f>
        <v>29906</v>
      </c>
      <c r="T18" s="193">
        <f t="shared" ref="T18:T22" si="9">+K18+S18</f>
        <v>99906</v>
      </c>
      <c r="U18" s="4"/>
      <c r="V18" s="159">
        <v>914.45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4"/>
        <v>31</v>
      </c>
      <c r="B19" s="120" t="s">
        <v>63</v>
      </c>
      <c r="C19" s="235" t="s">
        <v>85</v>
      </c>
      <c r="D19" s="230" t="s">
        <v>97</v>
      </c>
      <c r="E19" s="235" t="s">
        <v>63</v>
      </c>
      <c r="F19" s="236">
        <v>55328</v>
      </c>
      <c r="G19" s="246">
        <v>0</v>
      </c>
      <c r="H19" s="247">
        <f t="shared" ref="H19" si="10">+L62</f>
        <v>0</v>
      </c>
      <c r="I19" s="248" t="s">
        <v>63</v>
      </c>
      <c r="J19" s="247">
        <v>0</v>
      </c>
      <c r="K19" s="212">
        <f t="shared" si="6"/>
        <v>55328</v>
      </c>
      <c r="L19" s="212">
        <f t="shared" ref="L19:L22" si="11">ROUND((K19*0.3385),0)</f>
        <v>18729</v>
      </c>
      <c r="M19" s="212">
        <v>0</v>
      </c>
      <c r="N19" s="212">
        <v>0</v>
      </c>
      <c r="O19" s="212">
        <f>ROUND((K19*0.0145),0)</f>
        <v>802</v>
      </c>
      <c r="P19" s="212">
        <v>187</v>
      </c>
      <c r="Q19" s="239">
        <v>8150</v>
      </c>
      <c r="R19" s="239">
        <v>373</v>
      </c>
      <c r="S19" s="193">
        <f t="shared" si="8"/>
        <v>28241</v>
      </c>
      <c r="T19" s="193">
        <f t="shared" si="9"/>
        <v>83569</v>
      </c>
      <c r="U19" s="4"/>
      <c r="V19" s="159">
        <v>460.55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 ht="21.75">
      <c r="A20" s="115">
        <f t="shared" si="4"/>
        <v>32</v>
      </c>
      <c r="B20" s="120" t="s">
        <v>63</v>
      </c>
      <c r="C20" s="280" t="s">
        <v>237</v>
      </c>
      <c r="D20" s="152" t="s">
        <v>180</v>
      </c>
      <c r="E20" s="258" t="s">
        <v>63</v>
      </c>
      <c r="F20" s="259">
        <v>47301</v>
      </c>
      <c r="G20" s="246">
        <v>0</v>
      </c>
      <c r="H20" s="247">
        <f>+L59</f>
        <v>0</v>
      </c>
      <c r="I20" s="248" t="s">
        <v>63</v>
      </c>
      <c r="J20" s="247">
        <v>0</v>
      </c>
      <c r="K20" s="212">
        <f t="shared" si="6"/>
        <v>47301</v>
      </c>
      <c r="L20" s="212">
        <f t="shared" si="11"/>
        <v>16011</v>
      </c>
      <c r="M20" s="212">
        <v>495</v>
      </c>
      <c r="N20" s="212">
        <v>0</v>
      </c>
      <c r="O20" s="212">
        <f t="shared" ref="O20:O22" si="12">ROUND((K20*0.0145),0)</f>
        <v>686</v>
      </c>
      <c r="P20" s="212">
        <v>187</v>
      </c>
      <c r="Q20" s="239">
        <v>0</v>
      </c>
      <c r="R20" s="239">
        <v>0</v>
      </c>
      <c r="S20" s="193">
        <f t="shared" si="8"/>
        <v>17379</v>
      </c>
      <c r="T20" s="193">
        <f t="shared" si="9"/>
        <v>64680</v>
      </c>
      <c r="U20" s="4"/>
      <c r="V20" s="159">
        <v>983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4"/>
        <v>33</v>
      </c>
      <c r="B21" s="120" t="s">
        <v>63</v>
      </c>
      <c r="C21" s="268" t="s">
        <v>85</v>
      </c>
      <c r="D21" s="269" t="s">
        <v>205</v>
      </c>
      <c r="E21" s="268" t="s">
        <v>63</v>
      </c>
      <c r="F21" s="270">
        <v>40000</v>
      </c>
      <c r="G21" s="237">
        <v>0</v>
      </c>
      <c r="H21" s="232">
        <f>+L60</f>
        <v>0</v>
      </c>
      <c r="I21" s="238" t="s">
        <v>63</v>
      </c>
      <c r="J21" s="232">
        <v>0</v>
      </c>
      <c r="K21" s="265">
        <f t="shared" si="6"/>
        <v>40000</v>
      </c>
      <c r="L21" s="265">
        <f t="shared" si="11"/>
        <v>13540</v>
      </c>
      <c r="M21" s="271">
        <v>495</v>
      </c>
      <c r="N21" s="271">
        <v>0</v>
      </c>
      <c r="O21" s="265">
        <f t="shared" si="12"/>
        <v>580</v>
      </c>
      <c r="P21" s="271">
        <v>187</v>
      </c>
      <c r="Q21" s="272">
        <v>8150</v>
      </c>
      <c r="R21" s="272">
        <v>373</v>
      </c>
      <c r="S21" s="216">
        <f t="shared" si="8"/>
        <v>23325</v>
      </c>
      <c r="T21" s="215">
        <f t="shared" si="9"/>
        <v>63325</v>
      </c>
      <c r="U21" s="4"/>
      <c r="V21" s="159">
        <v>770.29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4"/>
        <v>34</v>
      </c>
      <c r="B22" s="120" t="s">
        <v>63</v>
      </c>
      <c r="C22" s="235" t="s">
        <v>85</v>
      </c>
      <c r="D22" s="241" t="s">
        <v>123</v>
      </c>
      <c r="E22" s="235" t="s">
        <v>63</v>
      </c>
      <c r="F22" s="236">
        <v>70183</v>
      </c>
      <c r="G22" s="246">
        <v>0</v>
      </c>
      <c r="H22" s="247">
        <f t="shared" ref="H22" si="13">+L61</f>
        <v>0</v>
      </c>
      <c r="I22" s="248" t="s">
        <v>63</v>
      </c>
      <c r="J22" s="247">
        <v>0</v>
      </c>
      <c r="K22" s="212">
        <f t="shared" si="6"/>
        <v>70183</v>
      </c>
      <c r="L22" s="212">
        <f t="shared" si="11"/>
        <v>23757</v>
      </c>
      <c r="M22" s="212">
        <v>495</v>
      </c>
      <c r="N22" s="212">
        <v>0</v>
      </c>
      <c r="O22" s="212">
        <f t="shared" si="12"/>
        <v>1018</v>
      </c>
      <c r="P22" s="212">
        <v>187</v>
      </c>
      <c r="Q22" s="239">
        <v>12977</v>
      </c>
      <c r="R22" s="239">
        <v>459</v>
      </c>
      <c r="S22" s="193">
        <f t="shared" si="8"/>
        <v>38893</v>
      </c>
      <c r="T22" s="193">
        <f t="shared" si="9"/>
        <v>109076</v>
      </c>
      <c r="U22" s="4"/>
      <c r="V22" s="159">
        <v>598.58000000000004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 ht="21.75">
      <c r="A23" s="183">
        <v>35</v>
      </c>
      <c r="B23" s="120" t="s">
        <v>63</v>
      </c>
      <c r="C23" s="175" t="s">
        <v>233</v>
      </c>
      <c r="D23" s="172" t="s">
        <v>152</v>
      </c>
      <c r="E23" s="235" t="s">
        <v>63</v>
      </c>
      <c r="F23" s="236">
        <v>85181</v>
      </c>
      <c r="G23" s="246">
        <v>0</v>
      </c>
      <c r="H23" s="247">
        <f>+L61</f>
        <v>0</v>
      </c>
      <c r="I23" s="248" t="s">
        <v>63</v>
      </c>
      <c r="J23" s="247">
        <v>0</v>
      </c>
      <c r="K23" s="212">
        <f t="shared" ref="K23:K25" si="14">(+F23+G23+H23+J23)</f>
        <v>85181</v>
      </c>
      <c r="L23" s="212">
        <f t="shared" ref="L23:L42" si="15">ROUND((K23*0.3385),0)</f>
        <v>28834</v>
      </c>
      <c r="M23" s="212">
        <v>495</v>
      </c>
      <c r="N23" s="212">
        <v>0</v>
      </c>
      <c r="O23" s="212">
        <f t="shared" ref="O23:O37" si="16">ROUND((K23*0.0145),0)</f>
        <v>1235</v>
      </c>
      <c r="P23" s="212">
        <v>187</v>
      </c>
      <c r="Q23" s="239">
        <v>4141</v>
      </c>
      <c r="R23" s="239">
        <v>373</v>
      </c>
      <c r="S23" s="193">
        <f t="shared" ref="S23:S41" si="17">+L23+M23+N23+O23+P23+Q23+R23</f>
        <v>35265</v>
      </c>
      <c r="T23" s="193">
        <f t="shared" ref="T23:T41" si="18">+K23+S23</f>
        <v>120446</v>
      </c>
      <c r="U23" s="4"/>
      <c r="V23" s="159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v>36</v>
      </c>
      <c r="B24" s="120" t="s">
        <v>63</v>
      </c>
      <c r="C24" s="273" t="s">
        <v>85</v>
      </c>
      <c r="D24" s="273" t="s">
        <v>170</v>
      </c>
      <c r="E24" s="274" t="s">
        <v>63</v>
      </c>
      <c r="F24" s="275">
        <v>70000</v>
      </c>
      <c r="G24" s="246">
        <v>0</v>
      </c>
      <c r="H24" s="247">
        <f t="shared" ref="H24:H26" si="19">+L62</f>
        <v>0</v>
      </c>
      <c r="I24" s="248" t="s">
        <v>63</v>
      </c>
      <c r="J24" s="247">
        <v>0</v>
      </c>
      <c r="K24" s="212">
        <f t="shared" si="14"/>
        <v>70000</v>
      </c>
      <c r="L24" s="212">
        <f t="shared" si="15"/>
        <v>23695</v>
      </c>
      <c r="M24" s="212">
        <v>495</v>
      </c>
      <c r="N24" s="212">
        <v>0</v>
      </c>
      <c r="O24" s="212">
        <f t="shared" si="16"/>
        <v>1015</v>
      </c>
      <c r="P24" s="212">
        <v>187</v>
      </c>
      <c r="Q24" s="239">
        <v>8150</v>
      </c>
      <c r="R24" s="239">
        <v>373</v>
      </c>
      <c r="S24" s="193">
        <f t="shared" si="17"/>
        <v>33915</v>
      </c>
      <c r="T24" s="193">
        <f t="shared" si="18"/>
        <v>103915</v>
      </c>
      <c r="U24" s="4"/>
      <c r="V24" s="159">
        <v>639.13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4"/>
        <v>37</v>
      </c>
      <c r="B25" s="120" t="s">
        <v>63</v>
      </c>
      <c r="C25" s="235" t="s">
        <v>85</v>
      </c>
      <c r="D25" s="241" t="s">
        <v>133</v>
      </c>
      <c r="E25" s="235" t="s">
        <v>63</v>
      </c>
      <c r="F25" s="236">
        <v>55786</v>
      </c>
      <c r="G25" s="246">
        <v>0</v>
      </c>
      <c r="H25" s="247">
        <f t="shared" si="19"/>
        <v>0</v>
      </c>
      <c r="I25" s="248" t="s">
        <v>63</v>
      </c>
      <c r="J25" s="247">
        <v>0</v>
      </c>
      <c r="K25" s="212">
        <f t="shared" si="14"/>
        <v>55786</v>
      </c>
      <c r="L25" s="212">
        <f t="shared" si="15"/>
        <v>18884</v>
      </c>
      <c r="M25" s="212">
        <v>495</v>
      </c>
      <c r="N25" s="212">
        <v>0</v>
      </c>
      <c r="O25" s="212">
        <f t="shared" si="16"/>
        <v>809</v>
      </c>
      <c r="P25" s="212">
        <v>187</v>
      </c>
      <c r="Q25" s="239">
        <v>12977</v>
      </c>
      <c r="R25" s="239">
        <v>373</v>
      </c>
      <c r="S25" s="193">
        <f t="shared" si="17"/>
        <v>33725</v>
      </c>
      <c r="T25" s="193">
        <f t="shared" si="18"/>
        <v>89511</v>
      </c>
      <c r="U25" s="4"/>
      <c r="V25" s="159">
        <v>590.37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f t="shared" si="4"/>
        <v>38</v>
      </c>
      <c r="B26" s="120" t="s">
        <v>63</v>
      </c>
      <c r="C26" s="235" t="s">
        <v>85</v>
      </c>
      <c r="D26" s="241" t="s">
        <v>210</v>
      </c>
      <c r="E26" s="235" t="s">
        <v>63</v>
      </c>
      <c r="F26" s="236">
        <v>50000</v>
      </c>
      <c r="G26" s="246">
        <v>0</v>
      </c>
      <c r="H26" s="247">
        <f t="shared" si="19"/>
        <v>0</v>
      </c>
      <c r="I26" s="248" t="s">
        <v>63</v>
      </c>
      <c r="J26" s="247">
        <v>0</v>
      </c>
      <c r="K26" s="212">
        <f>(+F26+G26+H26+J26)</f>
        <v>50000</v>
      </c>
      <c r="L26" s="212">
        <f t="shared" si="15"/>
        <v>16925</v>
      </c>
      <c r="M26" s="212">
        <v>495</v>
      </c>
      <c r="N26" s="212">
        <v>0</v>
      </c>
      <c r="O26" s="212">
        <f t="shared" si="16"/>
        <v>725</v>
      </c>
      <c r="P26" s="212"/>
      <c r="Q26" s="239">
        <v>0</v>
      </c>
      <c r="R26" s="239">
        <v>0</v>
      </c>
      <c r="S26" s="193">
        <f t="shared" si="17"/>
        <v>18145</v>
      </c>
      <c r="T26" s="193">
        <f t="shared" si="18"/>
        <v>68145</v>
      </c>
      <c r="U26" s="4"/>
      <c r="V26" s="159">
        <v>1075.6600000000001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>
        <f>A26+1</f>
        <v>39</v>
      </c>
      <c r="B27" s="120" t="s">
        <v>63</v>
      </c>
      <c r="C27" s="258" t="s">
        <v>85</v>
      </c>
      <c r="D27" s="258" t="s">
        <v>186</v>
      </c>
      <c r="E27" s="241" t="s">
        <v>63</v>
      </c>
      <c r="F27" s="259">
        <v>35000</v>
      </c>
      <c r="G27" s="246">
        <v>0</v>
      </c>
      <c r="H27" s="247">
        <v>0</v>
      </c>
      <c r="I27" s="248" t="s">
        <v>63</v>
      </c>
      <c r="J27" s="247">
        <v>0</v>
      </c>
      <c r="K27" s="212">
        <f>(+F27+G27+H27+J27)</f>
        <v>35000</v>
      </c>
      <c r="L27" s="212">
        <f t="shared" si="15"/>
        <v>11848</v>
      </c>
      <c r="M27" s="212">
        <v>495</v>
      </c>
      <c r="N27" s="212">
        <v>0</v>
      </c>
      <c r="O27" s="212">
        <f t="shared" si="16"/>
        <v>508</v>
      </c>
      <c r="P27" s="212">
        <v>187</v>
      </c>
      <c r="Q27" s="239">
        <v>8150</v>
      </c>
      <c r="R27" s="239">
        <v>373</v>
      </c>
      <c r="S27" s="193">
        <f t="shared" si="17"/>
        <v>21561</v>
      </c>
      <c r="T27" s="193">
        <f t="shared" si="18"/>
        <v>56561</v>
      </c>
      <c r="U27" s="4"/>
      <c r="V27" s="159">
        <v>1003.74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 ht="21.75">
      <c r="A28" s="115">
        <f t="shared" si="4"/>
        <v>40</v>
      </c>
      <c r="B28" s="120" t="s">
        <v>63</v>
      </c>
      <c r="C28" s="175" t="s">
        <v>181</v>
      </c>
      <c r="D28" s="157" t="s">
        <v>162</v>
      </c>
      <c r="E28" s="235" t="s">
        <v>63</v>
      </c>
      <c r="F28" s="236">
        <v>57590</v>
      </c>
      <c r="G28" s="246">
        <v>0</v>
      </c>
      <c r="H28" s="247">
        <v>0</v>
      </c>
      <c r="I28" s="248" t="s">
        <v>63</v>
      </c>
      <c r="J28" s="247">
        <v>0</v>
      </c>
      <c r="K28" s="212">
        <f t="shared" ref="K28:K41" si="20">(+F28+G28+H28+J28)</f>
        <v>57590</v>
      </c>
      <c r="L28" s="212">
        <f t="shared" si="15"/>
        <v>19494</v>
      </c>
      <c r="M28" s="212">
        <v>0</v>
      </c>
      <c r="N28" s="212">
        <v>0</v>
      </c>
      <c r="O28" s="212">
        <f t="shared" si="16"/>
        <v>835</v>
      </c>
      <c r="P28" s="212">
        <v>187</v>
      </c>
      <c r="Q28" s="262">
        <v>15290</v>
      </c>
      <c r="R28" s="262">
        <v>554</v>
      </c>
      <c r="S28" s="193">
        <f t="shared" si="17"/>
        <v>36360</v>
      </c>
      <c r="T28" s="193">
        <f t="shared" si="18"/>
        <v>93950</v>
      </c>
      <c r="U28" s="4"/>
      <c r="V28" s="15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f t="shared" si="4"/>
        <v>41</v>
      </c>
      <c r="B29" s="120" t="s">
        <v>63</v>
      </c>
      <c r="C29" s="235" t="s">
        <v>85</v>
      </c>
      <c r="D29" s="241" t="s">
        <v>124</v>
      </c>
      <c r="E29" s="235" t="s">
        <v>63</v>
      </c>
      <c r="F29" s="236">
        <v>50328</v>
      </c>
      <c r="G29" s="246">
        <v>0</v>
      </c>
      <c r="H29" s="247">
        <f>+L65</f>
        <v>0</v>
      </c>
      <c r="I29" s="248" t="s">
        <v>63</v>
      </c>
      <c r="J29" s="247">
        <v>0</v>
      </c>
      <c r="K29" s="212">
        <f t="shared" si="20"/>
        <v>50328</v>
      </c>
      <c r="L29" s="212">
        <f t="shared" si="15"/>
        <v>17036</v>
      </c>
      <c r="M29" s="212">
        <v>0</v>
      </c>
      <c r="N29" s="212">
        <v>0</v>
      </c>
      <c r="O29" s="212">
        <f t="shared" si="16"/>
        <v>730</v>
      </c>
      <c r="P29" s="212">
        <v>187</v>
      </c>
      <c r="Q29" s="239">
        <v>21217</v>
      </c>
      <c r="R29" s="239">
        <v>742</v>
      </c>
      <c r="S29" s="193">
        <f t="shared" si="17"/>
        <v>39912</v>
      </c>
      <c r="T29" s="193">
        <f t="shared" si="18"/>
        <v>90240</v>
      </c>
      <c r="U29" s="4"/>
      <c r="V29" s="159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f t="shared" si="4"/>
        <v>42</v>
      </c>
      <c r="B30" s="120" t="s">
        <v>63</v>
      </c>
      <c r="C30" s="276" t="s">
        <v>85</v>
      </c>
      <c r="D30" s="258" t="s">
        <v>223</v>
      </c>
      <c r="E30" s="235" t="s">
        <v>63</v>
      </c>
      <c r="F30" s="236">
        <v>31076</v>
      </c>
      <c r="G30" s="246">
        <v>0</v>
      </c>
      <c r="H30" s="247">
        <f t="shared" ref="H30" si="21">+L65</f>
        <v>0</v>
      </c>
      <c r="I30" s="248" t="s">
        <v>63</v>
      </c>
      <c r="J30" s="247">
        <v>0</v>
      </c>
      <c r="K30" s="212">
        <f t="shared" ref="K30" si="22">(+F30+G30+H30+J30)</f>
        <v>31076</v>
      </c>
      <c r="L30" s="212">
        <f t="shared" ref="L30" si="23">ROUND((K30*0.3385),0)</f>
        <v>10519</v>
      </c>
      <c r="M30" s="212">
        <v>495</v>
      </c>
      <c r="N30" s="212">
        <v>0</v>
      </c>
      <c r="O30" s="212">
        <f t="shared" ref="O30" si="24">ROUND((K30*0.0145),0)</f>
        <v>451</v>
      </c>
      <c r="P30" s="212">
        <v>187</v>
      </c>
      <c r="Q30" s="239">
        <v>8150</v>
      </c>
      <c r="R30" s="239">
        <v>0</v>
      </c>
      <c r="S30" s="193">
        <f t="shared" ref="S30" si="25">+L30+M30+N30+O30+P30+Q30+R30</f>
        <v>19802</v>
      </c>
      <c r="T30" s="193">
        <f t="shared" ref="T30" si="26">+K30+S30</f>
        <v>50878</v>
      </c>
      <c r="U30" s="4"/>
      <c r="V30" s="159">
        <v>1024.74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 ht="32.25">
      <c r="A31" s="115">
        <v>43</v>
      </c>
      <c r="B31" s="120" t="s">
        <v>63</v>
      </c>
      <c r="C31" s="175" t="s">
        <v>234</v>
      </c>
      <c r="D31" s="157" t="s">
        <v>126</v>
      </c>
      <c r="E31" s="235" t="s">
        <v>63</v>
      </c>
      <c r="F31" s="236">
        <v>70690</v>
      </c>
      <c r="G31" s="246">
        <v>0</v>
      </c>
      <c r="H31" s="247">
        <f t="shared" ref="H31:H36" si="27">+L67</f>
        <v>0</v>
      </c>
      <c r="I31" s="248" t="s">
        <v>63</v>
      </c>
      <c r="J31" s="247">
        <v>0</v>
      </c>
      <c r="K31" s="212">
        <f t="shared" si="20"/>
        <v>70690</v>
      </c>
      <c r="L31" s="212">
        <f t="shared" si="15"/>
        <v>23929</v>
      </c>
      <c r="M31" s="212">
        <v>0</v>
      </c>
      <c r="N31" s="212">
        <v>0</v>
      </c>
      <c r="O31" s="212">
        <f t="shared" si="16"/>
        <v>1025</v>
      </c>
      <c r="P31" s="212">
        <v>0</v>
      </c>
      <c r="Q31" s="239">
        <v>12977</v>
      </c>
      <c r="R31" s="239">
        <v>459</v>
      </c>
      <c r="S31" s="193">
        <f t="shared" si="17"/>
        <v>38390</v>
      </c>
      <c r="T31" s="193">
        <f t="shared" si="18"/>
        <v>109080</v>
      </c>
      <c r="U31" s="4"/>
      <c r="V31" s="159">
        <v>906.07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83">
        <v>44</v>
      </c>
      <c r="B32" s="120" t="s">
        <v>63</v>
      </c>
      <c r="C32" s="235" t="s">
        <v>85</v>
      </c>
      <c r="D32" s="241" t="s">
        <v>127</v>
      </c>
      <c r="E32" s="235" t="s">
        <v>63</v>
      </c>
      <c r="F32" s="236">
        <v>50328</v>
      </c>
      <c r="G32" s="246">
        <v>0</v>
      </c>
      <c r="H32" s="247">
        <f t="shared" si="27"/>
        <v>0</v>
      </c>
      <c r="I32" s="248" t="s">
        <v>63</v>
      </c>
      <c r="J32" s="247">
        <v>0</v>
      </c>
      <c r="K32" s="212">
        <f t="shared" si="20"/>
        <v>50328</v>
      </c>
      <c r="L32" s="212">
        <f t="shared" si="15"/>
        <v>17036</v>
      </c>
      <c r="M32" s="212">
        <v>495</v>
      </c>
      <c r="N32" s="212">
        <v>0</v>
      </c>
      <c r="O32" s="212">
        <f t="shared" si="16"/>
        <v>730</v>
      </c>
      <c r="P32" s="212">
        <v>187</v>
      </c>
      <c r="Q32" s="239">
        <v>8551</v>
      </c>
      <c r="R32" s="239">
        <v>342</v>
      </c>
      <c r="S32" s="193">
        <f t="shared" si="17"/>
        <v>27341</v>
      </c>
      <c r="T32" s="193">
        <f t="shared" si="18"/>
        <v>77669</v>
      </c>
      <c r="U32" s="4"/>
      <c r="V32" s="159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v>45</v>
      </c>
      <c r="B33" s="120" t="s">
        <v>63</v>
      </c>
      <c r="C33" s="235" t="s">
        <v>85</v>
      </c>
      <c r="D33" s="241" t="s">
        <v>128</v>
      </c>
      <c r="E33" s="235" t="s">
        <v>63</v>
      </c>
      <c r="F33" s="236">
        <v>34744</v>
      </c>
      <c r="G33" s="246">
        <v>0</v>
      </c>
      <c r="H33" s="247">
        <f t="shared" si="27"/>
        <v>0</v>
      </c>
      <c r="I33" s="248" t="s">
        <v>63</v>
      </c>
      <c r="J33" s="247">
        <v>0</v>
      </c>
      <c r="K33" s="212">
        <f t="shared" si="20"/>
        <v>34744</v>
      </c>
      <c r="L33" s="212">
        <f t="shared" si="15"/>
        <v>11761</v>
      </c>
      <c r="M33" s="212">
        <v>0</v>
      </c>
      <c r="N33" s="212">
        <v>0</v>
      </c>
      <c r="O33" s="212">
        <f t="shared" si="16"/>
        <v>504</v>
      </c>
      <c r="P33" s="212">
        <v>187</v>
      </c>
      <c r="Q33" s="239">
        <v>0</v>
      </c>
      <c r="R33" s="239">
        <v>0</v>
      </c>
      <c r="S33" s="193">
        <f t="shared" si="17"/>
        <v>12452</v>
      </c>
      <c r="T33" s="193">
        <f t="shared" si="18"/>
        <v>47196</v>
      </c>
      <c r="U33" s="4"/>
      <c r="V33" s="159">
        <v>288.7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4"/>
        <v>46</v>
      </c>
      <c r="B34" s="120" t="s">
        <v>63</v>
      </c>
      <c r="C34" s="229" t="s">
        <v>85</v>
      </c>
      <c r="D34" s="241" t="s">
        <v>129</v>
      </c>
      <c r="E34" s="235" t="s">
        <v>63</v>
      </c>
      <c r="F34" s="236">
        <v>34744</v>
      </c>
      <c r="G34" s="246">
        <v>0</v>
      </c>
      <c r="H34" s="247">
        <f t="shared" si="27"/>
        <v>0</v>
      </c>
      <c r="I34" s="248" t="s">
        <v>63</v>
      </c>
      <c r="J34" s="247">
        <v>0</v>
      </c>
      <c r="K34" s="212">
        <f t="shared" si="20"/>
        <v>34744</v>
      </c>
      <c r="L34" s="212">
        <f t="shared" si="15"/>
        <v>11761</v>
      </c>
      <c r="M34" s="212">
        <v>495</v>
      </c>
      <c r="N34" s="212">
        <v>0</v>
      </c>
      <c r="O34" s="212">
        <f t="shared" si="16"/>
        <v>504</v>
      </c>
      <c r="P34" s="212">
        <v>187</v>
      </c>
      <c r="Q34" s="239">
        <v>0</v>
      </c>
      <c r="R34" s="239">
        <v>0</v>
      </c>
      <c r="S34" s="193">
        <f t="shared" si="17"/>
        <v>12947</v>
      </c>
      <c r="T34" s="193">
        <f t="shared" si="18"/>
        <v>47691</v>
      </c>
      <c r="U34" s="4"/>
      <c r="V34" s="159">
        <v>742.33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>
        <f t="shared" si="4"/>
        <v>47</v>
      </c>
      <c r="B35" s="120" t="s">
        <v>63</v>
      </c>
      <c r="C35" s="229" t="s">
        <v>85</v>
      </c>
      <c r="D35" s="277" t="s">
        <v>155</v>
      </c>
      <c r="E35" s="235" t="s">
        <v>63</v>
      </c>
      <c r="F35" s="236">
        <v>31076</v>
      </c>
      <c r="G35" s="246">
        <v>0</v>
      </c>
      <c r="H35" s="247">
        <f t="shared" si="27"/>
        <v>0</v>
      </c>
      <c r="I35" s="248" t="s">
        <v>63</v>
      </c>
      <c r="J35" s="247">
        <v>0</v>
      </c>
      <c r="K35" s="212">
        <f t="shared" si="20"/>
        <v>31076</v>
      </c>
      <c r="L35" s="212">
        <f t="shared" si="15"/>
        <v>10519</v>
      </c>
      <c r="M35" s="212">
        <v>0</v>
      </c>
      <c r="N35" s="212">
        <v>0</v>
      </c>
      <c r="O35" s="212">
        <f t="shared" si="16"/>
        <v>451</v>
      </c>
      <c r="P35" s="212">
        <v>187</v>
      </c>
      <c r="Q35" s="239">
        <v>8150</v>
      </c>
      <c r="R35" s="239">
        <v>373</v>
      </c>
      <c r="S35" s="193">
        <f t="shared" si="17"/>
        <v>19680</v>
      </c>
      <c r="T35" s="193">
        <f t="shared" si="18"/>
        <v>50756</v>
      </c>
      <c r="U35" s="4"/>
      <c r="V35" s="159">
        <v>798.08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>
        <f t="shared" si="4"/>
        <v>48</v>
      </c>
      <c r="B36" s="120" t="s">
        <v>63</v>
      </c>
      <c r="C36" s="276" t="s">
        <v>85</v>
      </c>
      <c r="D36" s="258" t="s">
        <v>167</v>
      </c>
      <c r="E36" s="235" t="s">
        <v>63</v>
      </c>
      <c r="F36" s="236">
        <v>31076</v>
      </c>
      <c r="G36" s="246">
        <v>0</v>
      </c>
      <c r="H36" s="247">
        <f t="shared" si="27"/>
        <v>0</v>
      </c>
      <c r="I36" s="248" t="s">
        <v>63</v>
      </c>
      <c r="J36" s="247">
        <v>0</v>
      </c>
      <c r="K36" s="212">
        <f t="shared" si="20"/>
        <v>31076</v>
      </c>
      <c r="L36" s="212">
        <f t="shared" si="15"/>
        <v>10519</v>
      </c>
      <c r="M36" s="212">
        <v>0</v>
      </c>
      <c r="N36" s="212">
        <v>0</v>
      </c>
      <c r="O36" s="212">
        <f t="shared" si="16"/>
        <v>451</v>
      </c>
      <c r="P36" s="212">
        <v>187</v>
      </c>
      <c r="Q36" s="239">
        <v>0</v>
      </c>
      <c r="R36" s="239">
        <v>0</v>
      </c>
      <c r="S36" s="193">
        <f t="shared" si="17"/>
        <v>11157</v>
      </c>
      <c r="T36" s="193">
        <f t="shared" si="18"/>
        <v>42233</v>
      </c>
      <c r="U36" s="4"/>
      <c r="V36" s="159">
        <v>362.84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f t="shared" si="4"/>
        <v>49</v>
      </c>
      <c r="B37" s="120" t="s">
        <v>63</v>
      </c>
      <c r="C37" s="276" t="s">
        <v>85</v>
      </c>
      <c r="D37" s="230" t="s">
        <v>197</v>
      </c>
      <c r="E37" s="241" t="s">
        <v>63</v>
      </c>
      <c r="F37" s="243">
        <v>50000</v>
      </c>
      <c r="G37" s="246">
        <v>0</v>
      </c>
      <c r="H37" s="247">
        <f t="shared" ref="H37" si="28">+L78</f>
        <v>0</v>
      </c>
      <c r="I37" s="248" t="s">
        <v>63</v>
      </c>
      <c r="J37" s="247">
        <v>0</v>
      </c>
      <c r="K37" s="212">
        <f t="shared" si="20"/>
        <v>50000</v>
      </c>
      <c r="L37" s="212">
        <f t="shared" si="15"/>
        <v>16925</v>
      </c>
      <c r="M37" s="212">
        <v>0</v>
      </c>
      <c r="N37" s="212">
        <v>0</v>
      </c>
      <c r="O37" s="212">
        <f t="shared" si="16"/>
        <v>725</v>
      </c>
      <c r="P37" s="212">
        <v>187</v>
      </c>
      <c r="Q37" s="239">
        <v>4141</v>
      </c>
      <c r="R37" s="239">
        <v>373</v>
      </c>
      <c r="S37" s="193">
        <f t="shared" si="17"/>
        <v>22351</v>
      </c>
      <c r="T37" s="193">
        <f t="shared" si="18"/>
        <v>72351</v>
      </c>
      <c r="U37" s="4"/>
      <c r="V37" s="159">
        <v>381.85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 ht="21.75">
      <c r="A38" s="115">
        <f t="shared" si="4"/>
        <v>50</v>
      </c>
      <c r="B38" s="120" t="s">
        <v>63</v>
      </c>
      <c r="C38" s="180" t="s">
        <v>182</v>
      </c>
      <c r="D38" s="178" t="s">
        <v>130</v>
      </c>
      <c r="E38" s="235" t="s">
        <v>63</v>
      </c>
      <c r="F38" s="236">
        <v>65152</v>
      </c>
      <c r="G38" s="246">
        <v>0</v>
      </c>
      <c r="H38" s="247">
        <f>+L76</f>
        <v>0</v>
      </c>
      <c r="I38" s="248" t="s">
        <v>63</v>
      </c>
      <c r="J38" s="247">
        <v>0</v>
      </c>
      <c r="K38" s="212">
        <f t="shared" si="20"/>
        <v>65152</v>
      </c>
      <c r="L38" s="212">
        <f t="shared" si="15"/>
        <v>22054</v>
      </c>
      <c r="M38" s="212">
        <v>495</v>
      </c>
      <c r="N38" s="212">
        <v>0</v>
      </c>
      <c r="O38" s="212">
        <f>ROUND((K38*0.0145),0)</f>
        <v>945</v>
      </c>
      <c r="P38" s="212">
        <v>187</v>
      </c>
      <c r="Q38" s="239">
        <v>0</v>
      </c>
      <c r="R38" s="239">
        <v>0</v>
      </c>
      <c r="S38" s="193">
        <f t="shared" si="17"/>
        <v>23681</v>
      </c>
      <c r="T38" s="193">
        <f t="shared" si="18"/>
        <v>88833</v>
      </c>
      <c r="U38" s="4"/>
      <c r="V38" s="159">
        <v>547.59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f t="shared" si="4"/>
        <v>51</v>
      </c>
      <c r="B39" s="120" t="s">
        <v>63</v>
      </c>
      <c r="C39" s="229" t="s">
        <v>85</v>
      </c>
      <c r="D39" s="241" t="s">
        <v>131</v>
      </c>
      <c r="E39" s="278" t="s">
        <v>63</v>
      </c>
      <c r="F39" s="279">
        <v>29650</v>
      </c>
      <c r="G39" s="246">
        <v>0</v>
      </c>
      <c r="H39" s="247">
        <f t="shared" ref="H39:H40" si="29">+L86</f>
        <v>0</v>
      </c>
      <c r="I39" s="248" t="s">
        <v>63</v>
      </c>
      <c r="J39" s="247">
        <v>0</v>
      </c>
      <c r="K39" s="212">
        <f t="shared" si="20"/>
        <v>29650</v>
      </c>
      <c r="L39" s="212">
        <f t="shared" si="15"/>
        <v>10037</v>
      </c>
      <c r="M39" s="212">
        <v>0</v>
      </c>
      <c r="N39" s="212">
        <v>0</v>
      </c>
      <c r="O39" s="212">
        <f t="shared" ref="O39:O41" si="30">ROUND((K39*0.0145),0)</f>
        <v>430</v>
      </c>
      <c r="P39" s="212">
        <v>187</v>
      </c>
      <c r="Q39" s="239">
        <v>15290</v>
      </c>
      <c r="R39" s="239">
        <v>554</v>
      </c>
      <c r="S39" s="193">
        <f t="shared" si="17"/>
        <v>26498</v>
      </c>
      <c r="T39" s="193">
        <f t="shared" si="18"/>
        <v>56148</v>
      </c>
      <c r="U39" s="4"/>
      <c r="V39" s="159">
        <v>309.20999999999998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f t="shared" si="4"/>
        <v>52</v>
      </c>
      <c r="B40" s="120"/>
      <c r="C40" s="229" t="s">
        <v>85</v>
      </c>
      <c r="D40" s="241" t="s">
        <v>183</v>
      </c>
      <c r="E40" s="278" t="s">
        <v>63</v>
      </c>
      <c r="F40" s="279">
        <v>27525</v>
      </c>
      <c r="G40" s="246">
        <v>0</v>
      </c>
      <c r="H40" s="247">
        <f t="shared" si="29"/>
        <v>0</v>
      </c>
      <c r="I40" s="248" t="s">
        <v>63</v>
      </c>
      <c r="J40" s="247">
        <v>0</v>
      </c>
      <c r="K40" s="212">
        <f t="shared" si="20"/>
        <v>27525</v>
      </c>
      <c r="L40" s="212">
        <f t="shared" si="15"/>
        <v>9317</v>
      </c>
      <c r="M40" s="212">
        <v>495</v>
      </c>
      <c r="N40" s="212">
        <v>0</v>
      </c>
      <c r="O40" s="212">
        <f t="shared" si="30"/>
        <v>399</v>
      </c>
      <c r="P40" s="212">
        <v>187</v>
      </c>
      <c r="Q40" s="239">
        <v>0</v>
      </c>
      <c r="R40" s="239">
        <v>373</v>
      </c>
      <c r="S40" s="193">
        <f t="shared" si="17"/>
        <v>10771</v>
      </c>
      <c r="T40" s="193">
        <f t="shared" si="18"/>
        <v>38296</v>
      </c>
      <c r="U40" s="4"/>
      <c r="V40" s="159">
        <v>613.49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>
        <f t="shared" si="4"/>
        <v>53</v>
      </c>
      <c r="B41" s="120"/>
      <c r="C41" s="229" t="s">
        <v>85</v>
      </c>
      <c r="D41" s="241" t="s">
        <v>206</v>
      </c>
      <c r="E41" s="278" t="s">
        <v>63</v>
      </c>
      <c r="F41" s="279">
        <v>29640</v>
      </c>
      <c r="G41" s="246">
        <v>0</v>
      </c>
      <c r="H41" s="247">
        <v>0</v>
      </c>
      <c r="I41" s="248" t="s">
        <v>63</v>
      </c>
      <c r="J41" s="247">
        <v>0</v>
      </c>
      <c r="K41" s="212">
        <f t="shared" si="20"/>
        <v>29640</v>
      </c>
      <c r="L41" s="212">
        <f t="shared" si="15"/>
        <v>10033</v>
      </c>
      <c r="M41" s="212">
        <v>495</v>
      </c>
      <c r="N41" s="212">
        <v>0</v>
      </c>
      <c r="O41" s="212">
        <f t="shared" si="30"/>
        <v>430</v>
      </c>
      <c r="P41" s="212">
        <v>187</v>
      </c>
      <c r="Q41" s="239">
        <v>8150</v>
      </c>
      <c r="R41" s="239">
        <v>373</v>
      </c>
      <c r="S41" s="193">
        <f t="shared" si="17"/>
        <v>19668</v>
      </c>
      <c r="T41" s="193">
        <f t="shared" si="18"/>
        <v>49308</v>
      </c>
      <c r="U41" s="4"/>
      <c r="V41" s="159">
        <v>462.93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15"/>
      <c r="B42" s="120" t="s">
        <v>63</v>
      </c>
      <c r="C42" s="157"/>
      <c r="D42" s="172"/>
      <c r="E42" s="157"/>
      <c r="F42" s="171"/>
      <c r="G42" s="125"/>
      <c r="H42" s="126"/>
      <c r="I42" s="127"/>
      <c r="J42" s="128"/>
      <c r="K42" s="119"/>
      <c r="L42" s="193">
        <f t="shared" si="15"/>
        <v>0</v>
      </c>
      <c r="M42" s="119"/>
      <c r="N42" s="119"/>
      <c r="O42" s="119"/>
      <c r="P42" s="119"/>
      <c r="Q42" s="123"/>
      <c r="R42" s="123"/>
      <c r="S42" s="119"/>
      <c r="T42" s="119"/>
      <c r="U42" s="4"/>
      <c r="V42" s="159">
        <v>329.69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130"/>
      <c r="B43" s="130"/>
      <c r="C43" s="130"/>
      <c r="D43" s="131" t="s">
        <v>98</v>
      </c>
      <c r="E43" s="132" t="s">
        <v>63</v>
      </c>
      <c r="F43" s="133">
        <f>SUM(F17:F42)</f>
        <v>1250398</v>
      </c>
      <c r="G43" s="133">
        <f>SUM(G17:G42)</f>
        <v>0</v>
      </c>
      <c r="H43" s="133">
        <f>SUM(H17:H42)</f>
        <v>0</v>
      </c>
      <c r="I43" s="134" t="s">
        <v>63</v>
      </c>
      <c r="J43" s="133">
        <f t="shared" ref="J43:T43" si="31">SUM(J17:J42)</f>
        <v>0</v>
      </c>
      <c r="K43" s="133">
        <f t="shared" si="31"/>
        <v>1250398</v>
      </c>
      <c r="L43" s="133">
        <f t="shared" si="31"/>
        <v>423261</v>
      </c>
      <c r="M43" s="133">
        <f t="shared" si="31"/>
        <v>7425</v>
      </c>
      <c r="N43" s="133">
        <f t="shared" si="31"/>
        <v>0</v>
      </c>
      <c r="O43" s="118">
        <f t="shared" si="31"/>
        <v>18134</v>
      </c>
      <c r="P43" s="118">
        <f t="shared" si="31"/>
        <v>4301</v>
      </c>
      <c r="Q43" s="118">
        <f t="shared" si="31"/>
        <v>176902</v>
      </c>
      <c r="R43" s="118">
        <f t="shared" si="31"/>
        <v>7586</v>
      </c>
      <c r="S43" s="118">
        <f t="shared" si="31"/>
        <v>637609</v>
      </c>
      <c r="T43" s="118">
        <f t="shared" si="31"/>
        <v>1888007</v>
      </c>
      <c r="U43" s="4"/>
      <c r="V43" s="159">
        <f>SUM(V17:V42)</f>
        <v>14556.67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.75">
      <c r="A45" s="3" t="s">
        <v>99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 ht="12" customHeight="1">
      <c r="A46" s="3" t="s">
        <v>211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" thickBo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66" ht="12.75" thickTop="1" thickBot="1">
      <c r="A49" s="1"/>
      <c r="B49" s="78" t="s">
        <v>9</v>
      </c>
      <c r="C49" s="79"/>
      <c r="D49" s="79"/>
      <c r="E49" s="79"/>
      <c r="F49" s="79"/>
      <c r="G49" s="79"/>
      <c r="H49" s="79"/>
      <c r="I49" s="79"/>
      <c r="J49" s="135"/>
      <c r="K49" s="136"/>
      <c r="L49" s="13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2" thickTop="1">
      <c r="A50" s="1"/>
      <c r="B50" s="138" t="s">
        <v>100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4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 t="s">
        <v>10</v>
      </c>
      <c r="C51" s="85" t="s">
        <v>11</v>
      </c>
      <c r="D51" s="85" t="s">
        <v>12</v>
      </c>
      <c r="E51" s="85" t="s">
        <v>13</v>
      </c>
      <c r="F51" s="85" t="s">
        <v>14</v>
      </c>
      <c r="G51" s="85" t="s">
        <v>15</v>
      </c>
      <c r="H51" s="85" t="s">
        <v>16</v>
      </c>
      <c r="I51" s="85" t="s">
        <v>17</v>
      </c>
      <c r="J51" s="85" t="s">
        <v>18</v>
      </c>
      <c r="K51" s="85" t="s">
        <v>19</v>
      </c>
      <c r="L51" s="141" t="s">
        <v>20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>
      <c r="A52" s="1"/>
      <c r="B52" s="83"/>
      <c r="C52" s="84"/>
      <c r="D52" s="85"/>
      <c r="E52" s="84"/>
      <c r="F52" s="131" t="s">
        <v>58</v>
      </c>
      <c r="G52" s="142" t="s">
        <v>78</v>
      </c>
      <c r="H52" s="143" t="s">
        <v>101</v>
      </c>
      <c r="I52" s="143" t="s">
        <v>102</v>
      </c>
      <c r="J52" s="143" t="s">
        <v>103</v>
      </c>
      <c r="K52" s="143" t="s">
        <v>104</v>
      </c>
      <c r="L52" s="144"/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21.75">
      <c r="A53" s="89"/>
      <c r="B53" s="90" t="s">
        <v>0</v>
      </c>
      <c r="C53" s="91"/>
      <c r="D53" s="92" t="s">
        <v>0</v>
      </c>
      <c r="E53" s="92" t="s">
        <v>105</v>
      </c>
      <c r="F53" s="145" t="s">
        <v>106</v>
      </c>
      <c r="G53" s="93"/>
      <c r="H53" s="93" t="s">
        <v>0</v>
      </c>
      <c r="I53" s="146" t="s">
        <v>107</v>
      </c>
      <c r="J53" s="93" t="s">
        <v>108</v>
      </c>
      <c r="K53" s="93" t="s">
        <v>109</v>
      </c>
      <c r="L53" s="101" t="s">
        <v>0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>
      <c r="A54" s="98"/>
      <c r="B54" s="99" t="s">
        <v>31</v>
      </c>
      <c r="C54" s="93" t="s">
        <v>31</v>
      </c>
      <c r="D54" s="93" t="s">
        <v>32</v>
      </c>
      <c r="E54" s="93" t="s">
        <v>110</v>
      </c>
      <c r="F54" s="93" t="s">
        <v>110</v>
      </c>
      <c r="G54" s="93" t="s">
        <v>111</v>
      </c>
      <c r="H54" s="93" t="s">
        <v>111</v>
      </c>
      <c r="I54" s="93" t="s">
        <v>110</v>
      </c>
      <c r="J54" s="93" t="s">
        <v>110</v>
      </c>
      <c r="K54" s="93" t="s">
        <v>110</v>
      </c>
      <c r="L54" s="147" t="s">
        <v>112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2" thickBot="1">
      <c r="A55" s="104" t="s">
        <v>44</v>
      </c>
      <c r="B55" s="105" t="s">
        <v>45</v>
      </c>
      <c r="C55" s="106" t="s">
        <v>46</v>
      </c>
      <c r="D55" s="106" t="s">
        <v>47</v>
      </c>
      <c r="E55" s="106"/>
      <c r="F55" s="148" t="s">
        <v>113</v>
      </c>
      <c r="G55" s="148" t="s">
        <v>113</v>
      </c>
      <c r="H55" s="148" t="s">
        <v>114</v>
      </c>
      <c r="I55" s="148" t="s">
        <v>115</v>
      </c>
      <c r="J55" s="148" t="s">
        <v>115</v>
      </c>
      <c r="K55" s="148" t="s">
        <v>116</v>
      </c>
      <c r="L55" s="111" t="s">
        <v>54</v>
      </c>
      <c r="M55" s="31"/>
      <c r="N55" s="31"/>
      <c r="O55" s="31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2" thickTop="1">
      <c r="A56" s="115">
        <v>28</v>
      </c>
      <c r="B56" s="149" t="str">
        <f t="shared" ref="B56:B61" si="32">+B17</f>
        <v>----</v>
      </c>
      <c r="C56" s="122" t="s">
        <v>85</v>
      </c>
      <c r="D56" s="157" t="s">
        <v>199</v>
      </c>
      <c r="E56" s="150">
        <v>0</v>
      </c>
      <c r="F56" s="150">
        <v>0</v>
      </c>
      <c r="G56" s="150">
        <v>0</v>
      </c>
      <c r="H56" s="150">
        <v>0</v>
      </c>
      <c r="I56" s="150">
        <v>0</v>
      </c>
      <c r="J56" s="150">
        <v>0</v>
      </c>
      <c r="K56" s="150">
        <v>0</v>
      </c>
      <c r="L56" s="118">
        <f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ref="A57:A78" si="33">A56+1</f>
        <v>29</v>
      </c>
      <c r="B57" s="149" t="str">
        <f t="shared" si="32"/>
        <v>----</v>
      </c>
      <c r="C57" s="122" t="s">
        <v>85</v>
      </c>
      <c r="D57" s="157" t="s">
        <v>96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ref="L57:L64" si="34">+E57+F57+G57+H57+I57+J57+K57</f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33"/>
        <v>30</v>
      </c>
      <c r="B58" s="149" t="str">
        <f t="shared" si="32"/>
        <v>----</v>
      </c>
      <c r="C58" s="122" t="s">
        <v>85</v>
      </c>
      <c r="D58" s="172" t="s">
        <v>97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34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33"/>
        <v>31</v>
      </c>
      <c r="B59" s="149" t="str">
        <f t="shared" si="32"/>
        <v>----</v>
      </c>
      <c r="C59" s="122" t="s">
        <v>85</v>
      </c>
      <c r="D59" s="157" t="s">
        <v>123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34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33"/>
        <v>32</v>
      </c>
      <c r="B60" s="149" t="str">
        <f t="shared" si="32"/>
        <v>----</v>
      </c>
      <c r="C60" s="152" t="s">
        <v>85</v>
      </c>
      <c r="D60" s="179" t="s">
        <v>165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34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33"/>
        <v>33</v>
      </c>
      <c r="B61" s="149" t="str">
        <f t="shared" si="32"/>
        <v>----</v>
      </c>
      <c r="C61" s="152" t="s">
        <v>85</v>
      </c>
      <c r="D61" s="152" t="s">
        <v>180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34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21.75">
      <c r="A62" s="115">
        <f t="shared" si="33"/>
        <v>34</v>
      </c>
      <c r="B62" s="149" t="str">
        <f>+B24</f>
        <v>----</v>
      </c>
      <c r="C62" s="175" t="s">
        <v>156</v>
      </c>
      <c r="D62" s="172" t="s">
        <v>152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34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33"/>
        <v>35</v>
      </c>
      <c r="B63" s="149" t="str">
        <f>+B25</f>
        <v>----</v>
      </c>
      <c r="C63" s="176" t="s">
        <v>85</v>
      </c>
      <c r="D63" s="176" t="s">
        <v>170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34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33"/>
        <v>36</v>
      </c>
      <c r="B64" s="149" t="str">
        <f>+B26</f>
        <v>----</v>
      </c>
      <c r="C64" s="122" t="s">
        <v>85</v>
      </c>
      <c r="D64" s="157" t="s">
        <v>133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34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33"/>
        <v>37</v>
      </c>
      <c r="B65" s="149" t="str">
        <f>+B27</f>
        <v>----</v>
      </c>
      <c r="C65" s="122" t="s">
        <v>85</v>
      </c>
      <c r="D65" s="157" t="s">
        <v>210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ref="L65:L78" si="35">+E65+F65+G65+H65+I65+J65+K65</f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33"/>
        <v>38</v>
      </c>
      <c r="B66" s="149" t="str">
        <f>+B30</f>
        <v>----</v>
      </c>
      <c r="C66" s="152" t="s">
        <v>85</v>
      </c>
      <c r="D66" s="152" t="s">
        <v>186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35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33"/>
        <v>39</v>
      </c>
      <c r="B67" s="149" t="e">
        <f>+#REF!</f>
        <v>#REF!</v>
      </c>
      <c r="C67" s="122" t="s">
        <v>179</v>
      </c>
      <c r="D67" s="157" t="s">
        <v>158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35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33"/>
        <v>40</v>
      </c>
      <c r="B68" s="149" t="str">
        <f>+B31</f>
        <v>----</v>
      </c>
      <c r="C68" s="149" t="s">
        <v>85</v>
      </c>
      <c r="D68" s="152" t="s">
        <v>191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35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33"/>
        <v>41</v>
      </c>
      <c r="B69" s="149" t="str">
        <f t="shared" ref="B69:B75" si="36">+B33</f>
        <v>----</v>
      </c>
      <c r="C69" s="149" t="s">
        <v>85</v>
      </c>
      <c r="D69" s="152" t="s">
        <v>192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35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21.75">
      <c r="A70" s="115">
        <f t="shared" si="33"/>
        <v>42</v>
      </c>
      <c r="B70" s="149" t="str">
        <f t="shared" si="36"/>
        <v>----</v>
      </c>
      <c r="C70" s="175" t="s">
        <v>181</v>
      </c>
      <c r="D70" s="157" t="s">
        <v>162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35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33"/>
        <v>43</v>
      </c>
      <c r="B71" s="149" t="str">
        <f t="shared" si="36"/>
        <v>----</v>
      </c>
      <c r="C71" s="122" t="s">
        <v>85</v>
      </c>
      <c r="D71" s="157" t="s">
        <v>124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35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33"/>
        <v>44</v>
      </c>
      <c r="B72" s="149"/>
      <c r="C72" s="173" t="s">
        <v>85</v>
      </c>
      <c r="D72" s="152" t="s">
        <v>168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35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21.75">
      <c r="A73" s="115">
        <f t="shared" si="33"/>
        <v>45</v>
      </c>
      <c r="B73" s="149" t="str">
        <f t="shared" si="36"/>
        <v>----</v>
      </c>
      <c r="C73" s="175" t="s">
        <v>125</v>
      </c>
      <c r="D73" s="157" t="s">
        <v>126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35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f t="shared" si="33"/>
        <v>46</v>
      </c>
      <c r="B74" s="149" t="str">
        <f t="shared" si="36"/>
        <v>----</v>
      </c>
      <c r="C74" s="122" t="s">
        <v>85</v>
      </c>
      <c r="D74" s="157" t="s">
        <v>127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35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f t="shared" si="33"/>
        <v>47</v>
      </c>
      <c r="B75" s="149" t="str">
        <f t="shared" si="36"/>
        <v>----</v>
      </c>
      <c r="C75" s="117" t="s">
        <v>85</v>
      </c>
      <c r="D75" s="157" t="s">
        <v>128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35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f t="shared" si="33"/>
        <v>48</v>
      </c>
      <c r="B76" s="149"/>
      <c r="C76" s="117" t="s">
        <v>85</v>
      </c>
      <c r="D76" s="157" t="s">
        <v>129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35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f t="shared" si="33"/>
        <v>49</v>
      </c>
      <c r="B77" s="149">
        <f t="shared" ref="B77:B79" si="37">+B40</f>
        <v>0</v>
      </c>
      <c r="C77" s="173" t="s">
        <v>85</v>
      </c>
      <c r="D77" s="178" t="s">
        <v>155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35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f t="shared" si="33"/>
        <v>50</v>
      </c>
      <c r="B78" s="149"/>
      <c r="C78" s="173" t="s">
        <v>85</v>
      </c>
      <c r="D78" s="152" t="s">
        <v>167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35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f>A78+1</f>
        <v>51</v>
      </c>
      <c r="B79" s="149" t="str">
        <f t="shared" si="37"/>
        <v>----</v>
      </c>
      <c r="C79" s="157" t="s">
        <v>85</v>
      </c>
      <c r="D79" s="172" t="s">
        <v>197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ref="L79:L80" si="38">+E79+F79+G79+H79+I79+J79+K79</f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83"/>
      <c r="B80" s="149"/>
      <c r="C80" s="157"/>
      <c r="D80" s="172"/>
      <c r="E80" s="125">
        <v>0</v>
      </c>
      <c r="F80" s="125">
        <v>0</v>
      </c>
      <c r="G80" s="125">
        <v>0</v>
      </c>
      <c r="H80" s="125">
        <v>0</v>
      </c>
      <c r="I80" s="125">
        <v>0</v>
      </c>
      <c r="J80" s="128">
        <v>0</v>
      </c>
      <c r="K80" s="128">
        <v>0</v>
      </c>
      <c r="L80" s="119">
        <f t="shared" si="38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183"/>
      <c r="B81" s="149"/>
      <c r="C81" s="157"/>
      <c r="D81" s="172"/>
      <c r="E81" s="163"/>
      <c r="F81" s="163"/>
      <c r="G81" s="163"/>
      <c r="H81" s="163"/>
      <c r="I81" s="163"/>
      <c r="J81" s="128"/>
      <c r="K81" s="128"/>
      <c r="L81" s="16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130"/>
      <c r="B82" s="130"/>
      <c r="C82" s="130"/>
      <c r="D82" s="131" t="s">
        <v>70</v>
      </c>
      <c r="E82" s="133">
        <f t="shared" ref="E82:L82" si="39">SUM(E56:E79)</f>
        <v>0</v>
      </c>
      <c r="F82" s="133">
        <f t="shared" si="39"/>
        <v>0</v>
      </c>
      <c r="G82" s="133">
        <f t="shared" si="39"/>
        <v>0</v>
      </c>
      <c r="H82" s="133">
        <f t="shared" si="39"/>
        <v>0</v>
      </c>
      <c r="I82" s="133">
        <f t="shared" si="39"/>
        <v>0</v>
      </c>
      <c r="J82" s="133">
        <f t="shared" si="39"/>
        <v>0</v>
      </c>
      <c r="K82" s="133">
        <f t="shared" si="39"/>
        <v>0</v>
      </c>
      <c r="L82" s="133">
        <f t="shared" si="39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1" t="s">
        <v>58</v>
      </c>
      <c r="B83" s="1" t="s">
        <v>117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66">
      <c r="A84" s="1" t="s">
        <v>78</v>
      </c>
      <c r="B84" s="1" t="s">
        <v>118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66">
      <c r="A85" s="1" t="s">
        <v>101</v>
      </c>
      <c r="B85" s="1" t="s">
        <v>119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66">
      <c r="A86" s="1" t="s">
        <v>102</v>
      </c>
      <c r="B86" s="1" t="s">
        <v>120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66">
      <c r="A87" s="1" t="s">
        <v>103</v>
      </c>
      <c r="B87" s="1" t="s">
        <v>121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66">
      <c r="A88" s="1" t="s">
        <v>104</v>
      </c>
      <c r="B88" s="1" t="s">
        <v>122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6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6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6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&amp;L &amp;"SWISS,Bold"&amp;14&amp;K04+000 LOCAL FUNDING 0200 26 001
&amp;C&amp;"Times New Roman,Bold"&amp;14Government of Guam
Fiscal Year 2026
Agency Staffing Pattern
(CURRENT)&amp;R&amp;"Times New Roman,Bold"[BBMR BD-1]           </oddHead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1AF4-BF57-48BB-A3C6-4C7C26AEE5D4}">
  <dimension ref="A1:BV128"/>
  <sheetViews>
    <sheetView view="pageLayout" zoomScale="154" zoomScaleNormal="184" zoomScaleSheetLayoutView="100" zoomScalePageLayoutView="154" workbookViewId="0">
      <selection activeCell="L20" sqref="L20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7" style="6" customWidth="1"/>
    <col min="4" max="4" width="16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9.332031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21" width="8.88671875" style="6"/>
    <col min="22" max="22" width="0" style="6" hidden="1" customWidth="1"/>
    <col min="23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74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0" t="s">
        <v>217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95" t="s">
        <v>29</v>
      </c>
      <c r="J14" s="296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97"/>
      <c r="J15" s="298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212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162">
        <v>113</v>
      </c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Top="1">
      <c r="A17" s="115">
        <v>54</v>
      </c>
      <c r="B17" s="116" t="s">
        <v>63</v>
      </c>
      <c r="C17" s="218" t="s">
        <v>85</v>
      </c>
      <c r="D17" s="219" t="s">
        <v>178</v>
      </c>
      <c r="E17" s="220"/>
      <c r="F17" s="221">
        <v>65000</v>
      </c>
      <c r="G17" s="198">
        <v>0</v>
      </c>
      <c r="H17" s="195">
        <f t="shared" ref="H17" si="0">+L64</f>
        <v>0</v>
      </c>
      <c r="I17" s="199" t="s">
        <v>63</v>
      </c>
      <c r="J17" s="195">
        <v>0</v>
      </c>
      <c r="K17" s="215">
        <f t="shared" ref="K17:K22" si="1">(+F17+G17+H17+J17)</f>
        <v>65000</v>
      </c>
      <c r="L17" s="215">
        <f t="shared" ref="L17:L22" si="2">ROUND((K17*0.3385),0)</f>
        <v>22003</v>
      </c>
      <c r="M17" s="215">
        <v>0</v>
      </c>
      <c r="N17" s="215">
        <v>0</v>
      </c>
      <c r="O17" s="215">
        <f t="shared" ref="O17:O22" si="3">ROUND((K17*0.0145),0)</f>
        <v>943</v>
      </c>
      <c r="P17" s="215">
        <v>187</v>
      </c>
      <c r="Q17" s="222">
        <v>8150</v>
      </c>
      <c r="R17" s="222">
        <v>373</v>
      </c>
      <c r="S17" s="215">
        <f t="shared" ref="S17:S22" si="4">+L17+M17+N17+O17+P17+Q17+R17</f>
        <v>31656</v>
      </c>
      <c r="T17" s="215">
        <f t="shared" ref="T17:T22" si="5">+K17+S17</f>
        <v>96656</v>
      </c>
      <c r="U17" s="4"/>
      <c r="V17" s="159">
        <v>0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v>55</v>
      </c>
      <c r="B18" s="120" t="s">
        <v>63</v>
      </c>
      <c r="C18" s="223" t="s">
        <v>85</v>
      </c>
      <c r="D18" s="223" t="s">
        <v>173</v>
      </c>
      <c r="E18" s="224"/>
      <c r="F18" s="225">
        <v>52235</v>
      </c>
      <c r="G18" s="198">
        <v>0</v>
      </c>
      <c r="H18" s="195">
        <v>0</v>
      </c>
      <c r="I18" s="199" t="s">
        <v>63</v>
      </c>
      <c r="J18" s="195">
        <v>0</v>
      </c>
      <c r="K18" s="215">
        <f t="shared" si="1"/>
        <v>52235</v>
      </c>
      <c r="L18" s="215">
        <f t="shared" si="2"/>
        <v>17682</v>
      </c>
      <c r="M18" s="215">
        <v>0</v>
      </c>
      <c r="N18" s="215">
        <v>0</v>
      </c>
      <c r="O18" s="215">
        <f t="shared" si="3"/>
        <v>757</v>
      </c>
      <c r="P18" s="215">
        <v>187</v>
      </c>
      <c r="Q18" s="222">
        <v>9794</v>
      </c>
      <c r="R18" s="222">
        <v>742</v>
      </c>
      <c r="S18" s="215">
        <f t="shared" si="4"/>
        <v>29162</v>
      </c>
      <c r="T18" s="215">
        <f t="shared" si="5"/>
        <v>81397</v>
      </c>
      <c r="U18" s="4"/>
      <c r="V18" s="159">
        <v>872.37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v>56</v>
      </c>
      <c r="B19" s="120" t="s">
        <v>63</v>
      </c>
      <c r="C19" s="214" t="s">
        <v>85</v>
      </c>
      <c r="D19" s="213" t="s">
        <v>134</v>
      </c>
      <c r="E19" s="213"/>
      <c r="F19" s="226">
        <v>65000</v>
      </c>
      <c r="G19" s="198">
        <v>0</v>
      </c>
      <c r="H19" s="195">
        <v>0</v>
      </c>
      <c r="I19" s="227" t="s">
        <v>63</v>
      </c>
      <c r="J19" s="195">
        <v>0</v>
      </c>
      <c r="K19" s="215">
        <f t="shared" si="1"/>
        <v>65000</v>
      </c>
      <c r="L19" s="215">
        <f t="shared" si="2"/>
        <v>22003</v>
      </c>
      <c r="M19" s="215">
        <v>0</v>
      </c>
      <c r="N19" s="215">
        <v>0</v>
      </c>
      <c r="O19" s="215">
        <f t="shared" si="3"/>
        <v>943</v>
      </c>
      <c r="P19" s="215">
        <v>187</v>
      </c>
      <c r="Q19" s="228">
        <v>4141</v>
      </c>
      <c r="R19" s="228">
        <v>373</v>
      </c>
      <c r="S19" s="215">
        <f t="shared" si="4"/>
        <v>27647</v>
      </c>
      <c r="T19" s="215">
        <f t="shared" si="5"/>
        <v>92647</v>
      </c>
      <c r="U19" s="4"/>
      <c r="V19" s="159">
        <v>629.69000000000005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v>57</v>
      </c>
      <c r="B20" s="120" t="s">
        <v>63</v>
      </c>
      <c r="C20" s="214" t="s">
        <v>85</v>
      </c>
      <c r="D20" s="213" t="s">
        <v>161</v>
      </c>
      <c r="E20" s="213"/>
      <c r="F20" s="226">
        <v>70000</v>
      </c>
      <c r="G20" s="198">
        <v>0</v>
      </c>
      <c r="H20" s="195">
        <v>0</v>
      </c>
      <c r="I20" s="227" t="s">
        <v>63</v>
      </c>
      <c r="J20" s="195">
        <v>0</v>
      </c>
      <c r="K20" s="215">
        <f t="shared" si="1"/>
        <v>70000</v>
      </c>
      <c r="L20" s="215">
        <f t="shared" si="2"/>
        <v>23695</v>
      </c>
      <c r="M20" s="215">
        <v>0</v>
      </c>
      <c r="N20" s="215">
        <v>0</v>
      </c>
      <c r="O20" s="215">
        <f t="shared" si="3"/>
        <v>1015</v>
      </c>
      <c r="P20" s="215">
        <v>187</v>
      </c>
      <c r="Q20" s="228">
        <v>21217</v>
      </c>
      <c r="R20" s="228">
        <v>0</v>
      </c>
      <c r="S20" s="215">
        <f t="shared" si="4"/>
        <v>46114</v>
      </c>
      <c r="T20" s="215">
        <f t="shared" si="5"/>
        <v>116114</v>
      </c>
      <c r="U20" s="4"/>
      <c r="V20" s="159">
        <v>933.82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v>58</v>
      </c>
      <c r="B21" s="120"/>
      <c r="C21" s="149" t="s">
        <v>85</v>
      </c>
      <c r="D21" s="122" t="s">
        <v>154</v>
      </c>
      <c r="E21" s="117" t="s">
        <v>63</v>
      </c>
      <c r="F21" s="197">
        <v>55000</v>
      </c>
      <c r="G21" s="202">
        <v>0</v>
      </c>
      <c r="H21" s="191">
        <f t="shared" ref="H21" si="6">+L59</f>
        <v>0</v>
      </c>
      <c r="I21" s="203" t="s">
        <v>63</v>
      </c>
      <c r="J21" s="191">
        <v>0</v>
      </c>
      <c r="K21" s="193">
        <f t="shared" si="1"/>
        <v>55000</v>
      </c>
      <c r="L21" s="193">
        <f t="shared" si="2"/>
        <v>18618</v>
      </c>
      <c r="M21" s="193">
        <v>0</v>
      </c>
      <c r="N21" s="193">
        <v>0</v>
      </c>
      <c r="O21" s="193">
        <f t="shared" si="3"/>
        <v>798</v>
      </c>
      <c r="P21" s="193">
        <v>187</v>
      </c>
      <c r="Q21" s="200">
        <v>15290</v>
      </c>
      <c r="R21" s="200">
        <v>554</v>
      </c>
      <c r="S21" s="193">
        <f t="shared" si="4"/>
        <v>35447</v>
      </c>
      <c r="T21" s="193">
        <f t="shared" si="5"/>
        <v>90447</v>
      </c>
      <c r="U21" s="4"/>
      <c r="V21" s="159">
        <v>648.70000000000005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v>59</v>
      </c>
      <c r="B22" s="120" t="s">
        <v>63</v>
      </c>
      <c r="C22" s="149" t="s">
        <v>85</v>
      </c>
      <c r="D22" s="152" t="s">
        <v>191</v>
      </c>
      <c r="E22" s="152" t="s">
        <v>63</v>
      </c>
      <c r="F22" s="207">
        <v>35000</v>
      </c>
      <c r="G22" s="202">
        <v>0</v>
      </c>
      <c r="H22" s="191">
        <f t="shared" ref="H22" si="7">+L68</f>
        <v>0</v>
      </c>
      <c r="I22" s="208" t="s">
        <v>63</v>
      </c>
      <c r="J22" s="191">
        <v>0</v>
      </c>
      <c r="K22" s="193">
        <f t="shared" si="1"/>
        <v>35000</v>
      </c>
      <c r="L22" s="193">
        <f t="shared" si="2"/>
        <v>11848</v>
      </c>
      <c r="M22" s="193">
        <v>495</v>
      </c>
      <c r="N22" s="193">
        <v>0</v>
      </c>
      <c r="O22" s="193">
        <f t="shared" si="3"/>
        <v>508</v>
      </c>
      <c r="P22" s="193">
        <v>187</v>
      </c>
      <c r="Q22" s="209">
        <v>0</v>
      </c>
      <c r="R22" s="209">
        <v>0</v>
      </c>
      <c r="S22" s="193">
        <f t="shared" si="4"/>
        <v>13038</v>
      </c>
      <c r="T22" s="193">
        <f t="shared" si="5"/>
        <v>48038</v>
      </c>
      <c r="U22" s="4"/>
      <c r="V22" s="159">
        <v>132.63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v>60</v>
      </c>
      <c r="B23" s="120" t="s">
        <v>63</v>
      </c>
      <c r="C23" s="149" t="s">
        <v>228</v>
      </c>
      <c r="D23" s="217" t="s">
        <v>229</v>
      </c>
      <c r="E23" s="217" t="s">
        <v>63</v>
      </c>
      <c r="F23" s="204">
        <v>56268</v>
      </c>
      <c r="G23" s="204">
        <v>0</v>
      </c>
      <c r="H23" s="191">
        <v>0</v>
      </c>
      <c r="I23" s="206"/>
      <c r="J23" s="191">
        <v>0</v>
      </c>
      <c r="K23" s="192">
        <f t="shared" ref="K23" si="8">(+F23+G23+H23+J23)</f>
        <v>56268</v>
      </c>
      <c r="L23" s="192">
        <f>ROUND((K23*0.3385),0)</f>
        <v>19047</v>
      </c>
      <c r="M23" s="192">
        <v>495</v>
      </c>
      <c r="N23" s="192">
        <v>0</v>
      </c>
      <c r="O23" s="192">
        <f>ROUND((K23*0.0145),0)</f>
        <v>816</v>
      </c>
      <c r="P23" s="192">
        <v>187</v>
      </c>
      <c r="Q23" s="205">
        <v>12977</v>
      </c>
      <c r="R23" s="205">
        <v>459</v>
      </c>
      <c r="S23" s="192">
        <f t="shared" ref="S23" si="9">+L23+M23+N23+O23+P23+Q23+R23</f>
        <v>33981</v>
      </c>
      <c r="T23" s="192">
        <f t="shared" ref="T23" si="10">+K23+S23</f>
        <v>90249</v>
      </c>
      <c r="U23" s="4"/>
      <c r="V23" s="159">
        <v>579.57000000000005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v>61</v>
      </c>
      <c r="B24" s="120" t="s">
        <v>63</v>
      </c>
      <c r="C24" s="286" t="s">
        <v>85</v>
      </c>
      <c r="D24" s="287" t="s">
        <v>236</v>
      </c>
      <c r="E24" s="287" t="s">
        <v>63</v>
      </c>
      <c r="F24" s="288">
        <v>45000</v>
      </c>
      <c r="G24" s="288">
        <v>0</v>
      </c>
      <c r="H24" s="195">
        <v>0</v>
      </c>
      <c r="I24" s="289"/>
      <c r="J24" s="195">
        <v>0</v>
      </c>
      <c r="K24" s="216">
        <f>(+F24+G24+H24+J24)</f>
        <v>45000</v>
      </c>
      <c r="L24" s="216">
        <f>ROUND((K24*0.3385),0)</f>
        <v>15233</v>
      </c>
      <c r="M24" s="216">
        <v>495</v>
      </c>
      <c r="N24" s="216">
        <v>0</v>
      </c>
      <c r="O24" s="216">
        <f>ROUND((K24*0.0145),0)</f>
        <v>653</v>
      </c>
      <c r="P24" s="216">
        <v>187</v>
      </c>
      <c r="Q24" s="290">
        <v>21217</v>
      </c>
      <c r="R24" s="290">
        <v>742</v>
      </c>
      <c r="S24" s="216">
        <f>+L24+M24+N24+O24+P24+Q24+R24</f>
        <v>38527</v>
      </c>
      <c r="T24" s="216">
        <f>+K24+S24</f>
        <v>83527</v>
      </c>
      <c r="U24" s="4"/>
      <c r="V24" s="159">
        <v>534.38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/>
      <c r="B25" s="120" t="s">
        <v>63</v>
      </c>
      <c r="C25" s="149"/>
      <c r="D25" s="122"/>
      <c r="E25" s="117"/>
      <c r="F25" s="197"/>
      <c r="G25" s="202"/>
      <c r="H25" s="191"/>
      <c r="I25" s="203"/>
      <c r="J25" s="191"/>
      <c r="K25" s="193"/>
      <c r="L25" s="193"/>
      <c r="M25" s="193"/>
      <c r="N25" s="193"/>
      <c r="O25" s="193"/>
      <c r="P25" s="193"/>
      <c r="Q25" s="200"/>
      <c r="R25" s="200"/>
      <c r="S25" s="193"/>
      <c r="T25" s="193"/>
      <c r="U25" s="4"/>
      <c r="V25" s="159">
        <v>522.71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/>
      <c r="B26" s="120" t="s">
        <v>63</v>
      </c>
      <c r="C26" s="149"/>
      <c r="D26" s="152"/>
      <c r="E26" s="152"/>
      <c r="F26" s="207"/>
      <c r="G26" s="202"/>
      <c r="H26" s="191"/>
      <c r="I26" s="208"/>
      <c r="J26" s="191"/>
      <c r="K26" s="193"/>
      <c r="L26" s="193"/>
      <c r="M26" s="193"/>
      <c r="N26" s="193"/>
      <c r="O26" s="193"/>
      <c r="P26" s="193"/>
      <c r="Q26" s="209"/>
      <c r="R26" s="209"/>
      <c r="S26" s="193"/>
      <c r="T26" s="193"/>
      <c r="U26" s="4"/>
      <c r="V26" s="159">
        <v>228.99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/>
      <c r="B27" s="120" t="s">
        <v>63</v>
      </c>
      <c r="C27" s="149"/>
      <c r="D27" s="152"/>
      <c r="E27" s="152"/>
      <c r="F27" s="169"/>
      <c r="G27" s="125"/>
      <c r="H27" s="126"/>
      <c r="I27" s="154"/>
      <c r="J27" s="128"/>
      <c r="K27" s="119"/>
      <c r="L27" s="119">
        <f t="shared" ref="L27:L32" si="11">ROUND((K27*0.2943),0)</f>
        <v>0</v>
      </c>
      <c r="M27" s="119"/>
      <c r="N27" s="119"/>
      <c r="O27" s="119"/>
      <c r="P27" s="119"/>
      <c r="Q27" s="155"/>
      <c r="R27" s="155"/>
      <c r="S27" s="119"/>
      <c r="T27" s="119"/>
      <c r="U27" s="4"/>
      <c r="V27" s="159">
        <v>419.83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/>
      <c r="B28" s="120" t="s">
        <v>63</v>
      </c>
      <c r="C28" s="149"/>
      <c r="D28" s="152"/>
      <c r="E28" s="152"/>
      <c r="F28" s="169"/>
      <c r="G28" s="125"/>
      <c r="H28" s="126"/>
      <c r="I28" s="154"/>
      <c r="J28" s="128"/>
      <c r="K28" s="119"/>
      <c r="L28" s="119">
        <f t="shared" si="11"/>
        <v>0</v>
      </c>
      <c r="M28" s="119"/>
      <c r="N28" s="119"/>
      <c r="O28" s="119"/>
      <c r="P28" s="119"/>
      <c r="Q28" s="155"/>
      <c r="R28" s="155"/>
      <c r="S28" s="119"/>
      <c r="T28" s="119"/>
      <c r="U28" s="4"/>
      <c r="V28" s="159">
        <v>219.42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/>
      <c r="B29" s="120" t="s">
        <v>63</v>
      </c>
      <c r="C29" s="149"/>
      <c r="D29" s="152"/>
      <c r="E29" s="152"/>
      <c r="F29" s="169"/>
      <c r="G29" s="125"/>
      <c r="H29" s="126"/>
      <c r="I29" s="154"/>
      <c r="J29" s="128"/>
      <c r="K29" s="119"/>
      <c r="L29" s="119">
        <f t="shared" si="11"/>
        <v>0</v>
      </c>
      <c r="M29" s="119"/>
      <c r="N29" s="119"/>
      <c r="O29" s="119"/>
      <c r="P29" s="119"/>
      <c r="Q29" s="155"/>
      <c r="R29" s="155"/>
      <c r="S29" s="119"/>
      <c r="T29" s="119"/>
      <c r="U29" s="4"/>
      <c r="V29" s="159">
        <v>170.17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/>
      <c r="B30" s="160" t="s">
        <v>63</v>
      </c>
      <c r="C30" s="149"/>
      <c r="D30" s="122"/>
      <c r="E30" s="117"/>
      <c r="F30" s="124"/>
      <c r="G30" s="125"/>
      <c r="H30" s="126"/>
      <c r="I30" s="127"/>
      <c r="J30" s="128"/>
      <c r="K30" s="119"/>
      <c r="L30" s="119">
        <f t="shared" si="11"/>
        <v>0</v>
      </c>
      <c r="M30" s="119"/>
      <c r="N30" s="119"/>
      <c r="O30" s="119"/>
      <c r="P30" s="119"/>
      <c r="Q30" s="123"/>
      <c r="R30" s="123"/>
      <c r="S30" s="119"/>
      <c r="T30" s="119"/>
      <c r="U30" s="4"/>
      <c r="V30" s="15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/>
      <c r="B31" s="120" t="s">
        <v>63</v>
      </c>
      <c r="C31" s="149"/>
      <c r="D31" s="152"/>
      <c r="E31" s="152"/>
      <c r="F31" s="169"/>
      <c r="G31" s="125"/>
      <c r="H31" s="126"/>
      <c r="I31" s="154"/>
      <c r="J31" s="128"/>
      <c r="K31" s="119"/>
      <c r="L31" s="119">
        <f t="shared" si="11"/>
        <v>0</v>
      </c>
      <c r="M31" s="119"/>
      <c r="N31" s="119"/>
      <c r="O31" s="119"/>
      <c r="P31" s="119"/>
      <c r="Q31" s="155"/>
      <c r="R31" s="155"/>
      <c r="S31" s="119"/>
      <c r="T31" s="119"/>
      <c r="U31" s="4"/>
      <c r="V31" s="159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/>
      <c r="B32" s="120" t="s">
        <v>63</v>
      </c>
      <c r="C32" s="117"/>
      <c r="D32" s="122"/>
      <c r="E32" s="117"/>
      <c r="F32" s="124"/>
      <c r="G32" s="125"/>
      <c r="H32" s="126"/>
      <c r="I32" s="127"/>
      <c r="J32" s="128"/>
      <c r="K32" s="119"/>
      <c r="L32" s="119">
        <f t="shared" si="11"/>
        <v>0</v>
      </c>
      <c r="M32" s="119"/>
      <c r="N32" s="119"/>
      <c r="O32" s="119"/>
      <c r="P32" s="119"/>
      <c r="Q32" s="123"/>
      <c r="R32" s="123"/>
      <c r="S32" s="119"/>
      <c r="T32" s="119"/>
      <c r="U32" s="4"/>
      <c r="V32" s="159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/>
      <c r="B33" s="120" t="s">
        <v>63</v>
      </c>
      <c r="C33" s="149"/>
      <c r="D33" s="152"/>
      <c r="E33" s="152" t="s">
        <v>63</v>
      </c>
      <c r="F33" s="168">
        <v>0</v>
      </c>
      <c r="G33" s="125">
        <v>0</v>
      </c>
      <c r="H33" s="126">
        <f t="shared" ref="H33:H37" si="12">+L80</f>
        <v>0</v>
      </c>
      <c r="I33" s="154" t="s">
        <v>63</v>
      </c>
      <c r="J33" s="128">
        <v>0</v>
      </c>
      <c r="K33" s="119">
        <f t="shared" ref="K33:K48" si="13">(+F33+G33+H33+J33)</f>
        <v>0</v>
      </c>
      <c r="L33" s="119">
        <f t="shared" ref="L33:L48" si="14">ROUND((K33*0.2943),0)</f>
        <v>0</v>
      </c>
      <c r="M33" s="119">
        <v>0</v>
      </c>
      <c r="N33" s="119">
        <v>0</v>
      </c>
      <c r="O33" s="119">
        <f t="shared" ref="O33:O48" si="15">ROUND((K33*0.0145),0)</f>
        <v>0</v>
      </c>
      <c r="P33" s="119">
        <v>0</v>
      </c>
      <c r="Q33" s="155">
        <v>0</v>
      </c>
      <c r="R33" s="155">
        <v>0</v>
      </c>
      <c r="S33" s="119">
        <f t="shared" ref="S33:S48" si="16">+L33+M33+N33+O33+P33+Q33+R33</f>
        <v>0</v>
      </c>
      <c r="T33" s="119">
        <f t="shared" ref="T33:T48" si="17">+K33+S33</f>
        <v>0</v>
      </c>
      <c r="U33" s="4"/>
      <c r="V33" s="159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/>
      <c r="B34" s="152" t="s">
        <v>63</v>
      </c>
      <c r="C34" s="176"/>
      <c r="D34" s="176"/>
      <c r="E34" s="176" t="s">
        <v>63</v>
      </c>
      <c r="F34" s="177">
        <v>0</v>
      </c>
      <c r="G34" s="125">
        <v>0</v>
      </c>
      <c r="H34" s="126">
        <f t="shared" si="12"/>
        <v>0</v>
      </c>
      <c r="I34" s="154" t="s">
        <v>63</v>
      </c>
      <c r="J34" s="128">
        <v>0</v>
      </c>
      <c r="K34" s="119">
        <f t="shared" si="13"/>
        <v>0</v>
      </c>
      <c r="L34" s="119">
        <f t="shared" si="14"/>
        <v>0</v>
      </c>
      <c r="M34" s="119">
        <v>0</v>
      </c>
      <c r="N34" s="119">
        <v>0</v>
      </c>
      <c r="O34" s="119">
        <f t="shared" si="15"/>
        <v>0</v>
      </c>
      <c r="P34" s="119">
        <v>0</v>
      </c>
      <c r="Q34" s="155">
        <v>0</v>
      </c>
      <c r="R34" s="155">
        <v>0</v>
      </c>
      <c r="S34" s="119">
        <f t="shared" si="16"/>
        <v>0</v>
      </c>
      <c r="T34" s="119">
        <f t="shared" si="17"/>
        <v>0</v>
      </c>
      <c r="U34" s="4"/>
      <c r="V34" s="159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/>
      <c r="B35" s="152" t="s">
        <v>63</v>
      </c>
      <c r="C35" s="176"/>
      <c r="D35" s="176"/>
      <c r="E35" s="176" t="s">
        <v>63</v>
      </c>
      <c r="F35" s="177">
        <v>0</v>
      </c>
      <c r="G35" s="125">
        <v>0</v>
      </c>
      <c r="H35" s="126">
        <f t="shared" si="12"/>
        <v>0</v>
      </c>
      <c r="I35" s="154" t="s">
        <v>63</v>
      </c>
      <c r="J35" s="128">
        <v>0</v>
      </c>
      <c r="K35" s="119">
        <f t="shared" si="13"/>
        <v>0</v>
      </c>
      <c r="L35" s="119">
        <f t="shared" si="14"/>
        <v>0</v>
      </c>
      <c r="M35" s="119">
        <v>0</v>
      </c>
      <c r="N35" s="119">
        <v>0</v>
      </c>
      <c r="O35" s="119">
        <f t="shared" si="15"/>
        <v>0</v>
      </c>
      <c r="P35" s="119">
        <v>0</v>
      </c>
      <c r="Q35" s="155">
        <v>0</v>
      </c>
      <c r="R35" s="155">
        <v>0</v>
      </c>
      <c r="S35" s="119">
        <f t="shared" si="16"/>
        <v>0</v>
      </c>
      <c r="T35" s="119">
        <f t="shared" si="17"/>
        <v>0</v>
      </c>
      <c r="U35" s="4"/>
      <c r="V35" s="159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/>
      <c r="B36" s="152" t="s">
        <v>63</v>
      </c>
      <c r="C36" s="152"/>
      <c r="D36" s="152"/>
      <c r="E36" s="152" t="s">
        <v>63</v>
      </c>
      <c r="F36" s="168">
        <v>0</v>
      </c>
      <c r="G36" s="125">
        <v>0</v>
      </c>
      <c r="H36" s="126">
        <f t="shared" si="12"/>
        <v>0</v>
      </c>
      <c r="I36" s="154" t="s">
        <v>63</v>
      </c>
      <c r="J36" s="128">
        <v>0</v>
      </c>
      <c r="K36" s="119">
        <f t="shared" si="13"/>
        <v>0</v>
      </c>
      <c r="L36" s="119">
        <f t="shared" si="14"/>
        <v>0</v>
      </c>
      <c r="M36" s="119">
        <v>0</v>
      </c>
      <c r="N36" s="119">
        <v>0</v>
      </c>
      <c r="O36" s="119">
        <f t="shared" si="15"/>
        <v>0</v>
      </c>
      <c r="P36" s="119">
        <v>0</v>
      </c>
      <c r="Q36" s="155">
        <v>0</v>
      </c>
      <c r="R36" s="155">
        <v>0</v>
      </c>
      <c r="S36" s="119">
        <f t="shared" si="16"/>
        <v>0</v>
      </c>
      <c r="T36" s="119">
        <f t="shared" si="17"/>
        <v>0</v>
      </c>
      <c r="U36" s="4"/>
      <c r="V36" s="159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/>
      <c r="B37" s="152" t="s">
        <v>63</v>
      </c>
      <c r="C37" s="152"/>
      <c r="D37" s="152"/>
      <c r="E37" s="152" t="s">
        <v>63</v>
      </c>
      <c r="F37" s="168">
        <v>0</v>
      </c>
      <c r="G37" s="125">
        <v>0</v>
      </c>
      <c r="H37" s="126">
        <f t="shared" si="12"/>
        <v>0</v>
      </c>
      <c r="I37" s="154" t="s">
        <v>63</v>
      </c>
      <c r="J37" s="128">
        <v>0</v>
      </c>
      <c r="K37" s="119">
        <f t="shared" si="13"/>
        <v>0</v>
      </c>
      <c r="L37" s="119">
        <f t="shared" si="14"/>
        <v>0</v>
      </c>
      <c r="M37" s="119">
        <v>0</v>
      </c>
      <c r="N37" s="119">
        <v>0</v>
      </c>
      <c r="O37" s="119">
        <f t="shared" si="15"/>
        <v>0</v>
      </c>
      <c r="P37" s="119">
        <v>0</v>
      </c>
      <c r="Q37" s="155">
        <v>0</v>
      </c>
      <c r="R37" s="155">
        <v>0</v>
      </c>
      <c r="S37" s="119">
        <f t="shared" si="16"/>
        <v>0</v>
      </c>
      <c r="T37" s="119">
        <f t="shared" si="17"/>
        <v>0</v>
      </c>
      <c r="U37" s="4"/>
      <c r="V37" s="159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/>
      <c r="B38" s="152" t="s">
        <v>63</v>
      </c>
      <c r="C38" s="152"/>
      <c r="D38" s="152"/>
      <c r="E38" s="152" t="s">
        <v>63</v>
      </c>
      <c r="F38" s="168">
        <v>0</v>
      </c>
      <c r="G38" s="125">
        <v>0</v>
      </c>
      <c r="H38" s="126">
        <f t="shared" ref="H38:H48" si="18">+L85</f>
        <v>0</v>
      </c>
      <c r="I38" s="154" t="s">
        <v>63</v>
      </c>
      <c r="J38" s="128">
        <v>0</v>
      </c>
      <c r="K38" s="119">
        <f t="shared" si="13"/>
        <v>0</v>
      </c>
      <c r="L38" s="119">
        <f t="shared" si="14"/>
        <v>0</v>
      </c>
      <c r="M38" s="119">
        <v>0</v>
      </c>
      <c r="N38" s="119">
        <v>0</v>
      </c>
      <c r="O38" s="119">
        <f t="shared" si="15"/>
        <v>0</v>
      </c>
      <c r="P38" s="119">
        <v>0</v>
      </c>
      <c r="Q38" s="155">
        <v>0</v>
      </c>
      <c r="R38" s="155">
        <v>0</v>
      </c>
      <c r="S38" s="119">
        <f t="shared" si="16"/>
        <v>0</v>
      </c>
      <c r="T38" s="119">
        <f t="shared" si="17"/>
        <v>0</v>
      </c>
      <c r="U38" s="4"/>
      <c r="V38" s="159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/>
      <c r="B39" s="152" t="s">
        <v>63</v>
      </c>
      <c r="C39" s="179"/>
      <c r="D39" s="176"/>
      <c r="E39" s="176" t="s">
        <v>63</v>
      </c>
      <c r="F39" s="177">
        <v>0</v>
      </c>
      <c r="G39" s="125">
        <v>0</v>
      </c>
      <c r="H39" s="126">
        <f t="shared" si="18"/>
        <v>0</v>
      </c>
      <c r="I39" s="154" t="s">
        <v>63</v>
      </c>
      <c r="J39" s="128">
        <v>0</v>
      </c>
      <c r="K39" s="119">
        <f t="shared" si="13"/>
        <v>0</v>
      </c>
      <c r="L39" s="119">
        <f t="shared" si="14"/>
        <v>0</v>
      </c>
      <c r="M39" s="119">
        <v>0</v>
      </c>
      <c r="N39" s="119">
        <v>0</v>
      </c>
      <c r="O39" s="119">
        <f t="shared" si="15"/>
        <v>0</v>
      </c>
      <c r="P39" s="119">
        <v>0</v>
      </c>
      <c r="Q39" s="155">
        <v>0</v>
      </c>
      <c r="R39" s="155">
        <v>0</v>
      </c>
      <c r="S39" s="119">
        <f t="shared" si="16"/>
        <v>0</v>
      </c>
      <c r="T39" s="119">
        <f t="shared" si="17"/>
        <v>0</v>
      </c>
      <c r="U39" s="4"/>
      <c r="V39" s="159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/>
      <c r="B40" s="152" t="s">
        <v>63</v>
      </c>
      <c r="C40" s="152"/>
      <c r="D40" s="152"/>
      <c r="E40" s="152" t="s">
        <v>63</v>
      </c>
      <c r="F40" s="168">
        <v>0</v>
      </c>
      <c r="G40" s="163">
        <v>0</v>
      </c>
      <c r="H40" s="126">
        <f t="shared" si="18"/>
        <v>0</v>
      </c>
      <c r="I40" s="154" t="s">
        <v>63</v>
      </c>
      <c r="J40" s="128">
        <v>0</v>
      </c>
      <c r="K40" s="119">
        <f t="shared" si="13"/>
        <v>0</v>
      </c>
      <c r="L40" s="119">
        <f t="shared" si="14"/>
        <v>0</v>
      </c>
      <c r="M40" s="164">
        <v>0</v>
      </c>
      <c r="N40" s="164">
        <v>0</v>
      </c>
      <c r="O40" s="119">
        <f t="shared" si="15"/>
        <v>0</v>
      </c>
      <c r="P40" s="164">
        <v>0</v>
      </c>
      <c r="Q40" s="165">
        <v>0</v>
      </c>
      <c r="R40" s="165">
        <v>0</v>
      </c>
      <c r="S40" s="119">
        <f t="shared" si="16"/>
        <v>0</v>
      </c>
      <c r="T40" s="119">
        <f t="shared" si="17"/>
        <v>0</v>
      </c>
      <c r="U40" s="4"/>
      <c r="V40" s="159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/>
      <c r="B41" s="152" t="s">
        <v>63</v>
      </c>
      <c r="C41" s="152"/>
      <c r="D41" s="152"/>
      <c r="E41" s="152" t="s">
        <v>63</v>
      </c>
      <c r="F41" s="168">
        <v>0</v>
      </c>
      <c r="G41" s="163">
        <v>0</v>
      </c>
      <c r="H41" s="126">
        <f t="shared" si="18"/>
        <v>0</v>
      </c>
      <c r="I41" s="154" t="s">
        <v>63</v>
      </c>
      <c r="J41" s="128">
        <v>0</v>
      </c>
      <c r="K41" s="119">
        <f t="shared" si="13"/>
        <v>0</v>
      </c>
      <c r="L41" s="119">
        <f t="shared" si="14"/>
        <v>0</v>
      </c>
      <c r="M41" s="164">
        <v>0</v>
      </c>
      <c r="N41" s="164">
        <v>0</v>
      </c>
      <c r="O41" s="119">
        <f t="shared" si="15"/>
        <v>0</v>
      </c>
      <c r="P41" s="164">
        <v>0</v>
      </c>
      <c r="Q41" s="165">
        <v>0</v>
      </c>
      <c r="R41" s="165">
        <v>0</v>
      </c>
      <c r="S41" s="119">
        <f t="shared" si="16"/>
        <v>0</v>
      </c>
      <c r="T41" s="119">
        <f t="shared" si="17"/>
        <v>0</v>
      </c>
      <c r="U41" s="4"/>
      <c r="V41" s="159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15"/>
      <c r="B42" s="152" t="s">
        <v>63</v>
      </c>
      <c r="C42" s="149"/>
      <c r="D42" s="152"/>
      <c r="E42" s="152" t="s">
        <v>63</v>
      </c>
      <c r="F42" s="168">
        <v>0</v>
      </c>
      <c r="G42" s="163">
        <v>0</v>
      </c>
      <c r="H42" s="126">
        <f t="shared" si="18"/>
        <v>0</v>
      </c>
      <c r="I42" s="154" t="s">
        <v>63</v>
      </c>
      <c r="J42" s="128">
        <v>0</v>
      </c>
      <c r="K42" s="119">
        <f t="shared" si="13"/>
        <v>0</v>
      </c>
      <c r="L42" s="119">
        <f t="shared" si="14"/>
        <v>0</v>
      </c>
      <c r="M42" s="164">
        <v>0</v>
      </c>
      <c r="N42" s="164">
        <v>0</v>
      </c>
      <c r="O42" s="119">
        <f t="shared" si="15"/>
        <v>0</v>
      </c>
      <c r="P42" s="164">
        <v>0</v>
      </c>
      <c r="Q42" s="165">
        <v>0</v>
      </c>
      <c r="R42" s="165">
        <v>0</v>
      </c>
      <c r="S42" s="119">
        <f t="shared" si="16"/>
        <v>0</v>
      </c>
      <c r="T42" s="119">
        <f t="shared" si="17"/>
        <v>0</v>
      </c>
      <c r="U42" s="4"/>
      <c r="V42" s="159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115"/>
      <c r="B43" s="152" t="s">
        <v>63</v>
      </c>
      <c r="C43" s="149"/>
      <c r="D43" s="152"/>
      <c r="E43" s="152" t="s">
        <v>63</v>
      </c>
      <c r="F43" s="169">
        <v>0</v>
      </c>
      <c r="G43" s="163">
        <v>0</v>
      </c>
      <c r="H43" s="126">
        <f t="shared" si="18"/>
        <v>0</v>
      </c>
      <c r="I43" s="154" t="s">
        <v>63</v>
      </c>
      <c r="J43" s="128">
        <v>0</v>
      </c>
      <c r="K43" s="119">
        <f t="shared" si="13"/>
        <v>0</v>
      </c>
      <c r="L43" s="119">
        <f t="shared" si="14"/>
        <v>0</v>
      </c>
      <c r="M43" s="164">
        <v>0</v>
      </c>
      <c r="N43" s="164">
        <v>0</v>
      </c>
      <c r="O43" s="119">
        <f t="shared" si="15"/>
        <v>0</v>
      </c>
      <c r="P43" s="164">
        <v>0</v>
      </c>
      <c r="Q43" s="165">
        <v>0</v>
      </c>
      <c r="R43" s="165">
        <v>0</v>
      </c>
      <c r="S43" s="119">
        <f t="shared" si="16"/>
        <v>0</v>
      </c>
      <c r="T43" s="119">
        <f t="shared" si="17"/>
        <v>0</v>
      </c>
      <c r="U43" s="4"/>
      <c r="V43" s="159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>
      <c r="A44" s="115"/>
      <c r="B44" s="152" t="s">
        <v>63</v>
      </c>
      <c r="C44" s="149"/>
      <c r="D44" s="152"/>
      <c r="E44" s="152" t="s">
        <v>63</v>
      </c>
      <c r="F44" s="169">
        <v>0</v>
      </c>
      <c r="G44" s="163">
        <v>0</v>
      </c>
      <c r="H44" s="126">
        <f t="shared" si="18"/>
        <v>0</v>
      </c>
      <c r="I44" s="154" t="s">
        <v>63</v>
      </c>
      <c r="J44" s="128">
        <v>0</v>
      </c>
      <c r="K44" s="119">
        <f t="shared" si="13"/>
        <v>0</v>
      </c>
      <c r="L44" s="119">
        <f t="shared" si="14"/>
        <v>0</v>
      </c>
      <c r="M44" s="164">
        <v>0</v>
      </c>
      <c r="N44" s="164">
        <v>0</v>
      </c>
      <c r="O44" s="119">
        <f t="shared" si="15"/>
        <v>0</v>
      </c>
      <c r="P44" s="164">
        <v>0</v>
      </c>
      <c r="Q44" s="165">
        <v>0</v>
      </c>
      <c r="R44" s="165">
        <v>0</v>
      </c>
      <c r="S44" s="119">
        <f t="shared" si="16"/>
        <v>0</v>
      </c>
      <c r="T44" s="119">
        <f t="shared" si="17"/>
        <v>0</v>
      </c>
      <c r="U44" s="4"/>
      <c r="V44" s="159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>
      <c r="A45" s="115"/>
      <c r="B45" s="152" t="s">
        <v>63</v>
      </c>
      <c r="C45" s="149"/>
      <c r="D45" s="152"/>
      <c r="E45" s="152" t="s">
        <v>63</v>
      </c>
      <c r="F45" s="169">
        <v>0</v>
      </c>
      <c r="G45" s="163">
        <v>0</v>
      </c>
      <c r="H45" s="126">
        <f t="shared" si="18"/>
        <v>0</v>
      </c>
      <c r="I45" s="154" t="s">
        <v>63</v>
      </c>
      <c r="J45" s="128">
        <v>0</v>
      </c>
      <c r="K45" s="119">
        <f t="shared" si="13"/>
        <v>0</v>
      </c>
      <c r="L45" s="119">
        <f t="shared" si="14"/>
        <v>0</v>
      </c>
      <c r="M45" s="164">
        <v>0</v>
      </c>
      <c r="N45" s="164">
        <v>0</v>
      </c>
      <c r="O45" s="119">
        <f t="shared" si="15"/>
        <v>0</v>
      </c>
      <c r="P45" s="164">
        <v>0</v>
      </c>
      <c r="Q45" s="165">
        <v>0</v>
      </c>
      <c r="R45" s="165">
        <v>0</v>
      </c>
      <c r="S45" s="119">
        <f t="shared" si="16"/>
        <v>0</v>
      </c>
      <c r="T45" s="119">
        <f t="shared" si="17"/>
        <v>0</v>
      </c>
      <c r="U45" s="4"/>
      <c r="V45" s="159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115"/>
      <c r="B46" s="152" t="s">
        <v>63</v>
      </c>
      <c r="C46" s="149"/>
      <c r="D46" s="152"/>
      <c r="E46" s="152" t="s">
        <v>63</v>
      </c>
      <c r="F46" s="169">
        <v>0</v>
      </c>
      <c r="G46" s="163">
        <v>0</v>
      </c>
      <c r="H46" s="126">
        <f t="shared" si="18"/>
        <v>0</v>
      </c>
      <c r="I46" s="154" t="s">
        <v>63</v>
      </c>
      <c r="J46" s="128">
        <v>0</v>
      </c>
      <c r="K46" s="119">
        <f t="shared" si="13"/>
        <v>0</v>
      </c>
      <c r="L46" s="119">
        <f t="shared" si="14"/>
        <v>0</v>
      </c>
      <c r="M46" s="164">
        <v>0</v>
      </c>
      <c r="N46" s="164">
        <v>0</v>
      </c>
      <c r="O46" s="119">
        <f t="shared" si="15"/>
        <v>0</v>
      </c>
      <c r="P46" s="164">
        <v>0</v>
      </c>
      <c r="Q46" s="165">
        <v>0</v>
      </c>
      <c r="R46" s="165">
        <v>0</v>
      </c>
      <c r="S46" s="119">
        <f t="shared" si="16"/>
        <v>0</v>
      </c>
      <c r="T46" s="119">
        <f t="shared" si="17"/>
        <v>0</v>
      </c>
      <c r="U46" s="4"/>
      <c r="V46" s="159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>
      <c r="A47" s="115"/>
      <c r="B47" s="152" t="s">
        <v>63</v>
      </c>
      <c r="C47" s="149"/>
      <c r="D47" s="152"/>
      <c r="E47" s="152" t="s">
        <v>63</v>
      </c>
      <c r="F47" s="169">
        <v>0</v>
      </c>
      <c r="G47" s="163">
        <v>0</v>
      </c>
      <c r="H47" s="126">
        <f t="shared" si="18"/>
        <v>0</v>
      </c>
      <c r="I47" s="154" t="s">
        <v>63</v>
      </c>
      <c r="J47" s="128">
        <v>0</v>
      </c>
      <c r="K47" s="119">
        <f t="shared" si="13"/>
        <v>0</v>
      </c>
      <c r="L47" s="119">
        <f t="shared" si="14"/>
        <v>0</v>
      </c>
      <c r="M47" s="164">
        <v>0</v>
      </c>
      <c r="N47" s="164">
        <v>0</v>
      </c>
      <c r="O47" s="119">
        <f t="shared" si="15"/>
        <v>0</v>
      </c>
      <c r="P47" s="164">
        <v>0</v>
      </c>
      <c r="Q47" s="165">
        <v>0</v>
      </c>
      <c r="R47" s="165">
        <v>0</v>
      </c>
      <c r="S47" s="119">
        <f t="shared" si="16"/>
        <v>0</v>
      </c>
      <c r="T47" s="119">
        <f t="shared" si="17"/>
        <v>0</v>
      </c>
      <c r="U47" s="4"/>
      <c r="V47" s="159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>
      <c r="A48" s="115"/>
      <c r="B48" s="152" t="s">
        <v>63</v>
      </c>
      <c r="C48" s="149"/>
      <c r="D48" s="152"/>
      <c r="E48" s="152" t="s">
        <v>63</v>
      </c>
      <c r="F48" s="169">
        <v>0</v>
      </c>
      <c r="G48" s="125">
        <v>0</v>
      </c>
      <c r="H48" s="126">
        <f t="shared" si="18"/>
        <v>0</v>
      </c>
      <c r="I48" s="154" t="s">
        <v>63</v>
      </c>
      <c r="J48" s="128">
        <v>0</v>
      </c>
      <c r="K48" s="119">
        <f t="shared" si="13"/>
        <v>0</v>
      </c>
      <c r="L48" s="119">
        <f t="shared" si="14"/>
        <v>0</v>
      </c>
      <c r="M48" s="119">
        <v>0</v>
      </c>
      <c r="N48" s="119">
        <v>0</v>
      </c>
      <c r="O48" s="119">
        <f t="shared" si="15"/>
        <v>0</v>
      </c>
      <c r="P48" s="119">
        <v>0</v>
      </c>
      <c r="Q48" s="155">
        <v>0</v>
      </c>
      <c r="R48" s="155">
        <v>0</v>
      </c>
      <c r="S48" s="119">
        <f t="shared" si="16"/>
        <v>0</v>
      </c>
      <c r="T48" s="119">
        <f t="shared" si="17"/>
        <v>0</v>
      </c>
      <c r="U48" s="4"/>
      <c r="V48" s="159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>
      <c r="A49" s="130"/>
      <c r="B49" s="130"/>
      <c r="C49" s="130"/>
      <c r="D49" s="131" t="s">
        <v>98</v>
      </c>
      <c r="E49" s="132" t="s">
        <v>63</v>
      </c>
      <c r="F49" s="133">
        <f>SUM(F17:F48)</f>
        <v>443503</v>
      </c>
      <c r="G49" s="133">
        <f>SUM(G17:G48)</f>
        <v>0</v>
      </c>
      <c r="H49" s="133">
        <f>SUM(H17:H48)</f>
        <v>0</v>
      </c>
      <c r="I49" s="134" t="s">
        <v>63</v>
      </c>
      <c r="J49" s="133">
        <f t="shared" ref="J49:T49" si="19">SUM(J17:J48)</f>
        <v>0</v>
      </c>
      <c r="K49" s="133">
        <f t="shared" si="19"/>
        <v>443503</v>
      </c>
      <c r="L49" s="133">
        <f t="shared" si="19"/>
        <v>150129</v>
      </c>
      <c r="M49" s="133">
        <f t="shared" si="19"/>
        <v>1485</v>
      </c>
      <c r="N49" s="133">
        <f t="shared" si="19"/>
        <v>0</v>
      </c>
      <c r="O49" s="133">
        <f t="shared" si="19"/>
        <v>6433</v>
      </c>
      <c r="P49" s="133">
        <f t="shared" si="19"/>
        <v>1496</v>
      </c>
      <c r="Q49" s="133">
        <f t="shared" si="19"/>
        <v>92786</v>
      </c>
      <c r="R49" s="133">
        <f t="shared" si="19"/>
        <v>3243</v>
      </c>
      <c r="S49" s="133">
        <f t="shared" si="19"/>
        <v>255572</v>
      </c>
      <c r="T49" s="133">
        <f t="shared" si="19"/>
        <v>699075</v>
      </c>
      <c r="U49" s="4"/>
      <c r="V49" s="159">
        <f>SUM(V17:V48)</f>
        <v>5892.28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>
      <c r="A50" s="130"/>
      <c r="B50" s="130"/>
      <c r="C50" s="130"/>
      <c r="D50" s="131" t="s">
        <v>70</v>
      </c>
      <c r="E50" s="132" t="s">
        <v>63</v>
      </c>
      <c r="F50" s="133">
        <f>'(Current) - ED (1)'!F46+'(Current) - ED (2)'!F43+F49</f>
        <v>4038388</v>
      </c>
      <c r="G50" s="133">
        <f>'(Current) - ED (1)'!G46+'(Current) - ED (2)'!G43+G49</f>
        <v>0</v>
      </c>
      <c r="H50" s="133">
        <f>'(Current) - ED (1)'!H46+'(Current) - ED (2)'!H43+H49</f>
        <v>0</v>
      </c>
      <c r="I50" s="134" t="s">
        <v>63</v>
      </c>
      <c r="J50" s="133">
        <f>'(Current) - ED (1)'!J46+'(Current) - ED (2)'!J43+J49</f>
        <v>0</v>
      </c>
      <c r="K50" s="133">
        <f>'(Current) - ED (1)'!K46+'(Current) - ED (2)'!K43+K49</f>
        <v>4038388</v>
      </c>
      <c r="L50" s="133">
        <f>'(Current) - ED (1)'!L46+'(Current) - ED (2)'!L43+L49</f>
        <v>1367002</v>
      </c>
      <c r="M50" s="133">
        <f>'(Current) - ED (1)'!M46+'(Current) - ED (2)'!M43+M49</f>
        <v>20790</v>
      </c>
      <c r="N50" s="133">
        <f>'(Current) - ED (1)'!N46+'(Current) - ED (2)'!N43+N49</f>
        <v>0</v>
      </c>
      <c r="O50" s="133">
        <f>'(Current) - ED (1)'!O46+'(Current) - ED (2)'!O43+O49</f>
        <v>58566</v>
      </c>
      <c r="P50" s="133">
        <f>'(Current) - ED (1)'!P46+'(Current) - ED (2)'!P43+P49</f>
        <v>11033</v>
      </c>
      <c r="Q50" s="133">
        <f>'(Current) - ED (1)'!Q46+'(Current) - ED (2)'!Q43+Q49</f>
        <v>512829</v>
      </c>
      <c r="R50" s="133">
        <f>'(Current) - ED (1)'!R46+'(Current) - ED (2)'!R43+R49</f>
        <v>20758</v>
      </c>
      <c r="S50" s="133">
        <f>'(Current) - ED (1)'!S46+'(Current) - ED (2)'!S43+S49</f>
        <v>1990978</v>
      </c>
      <c r="T50" s="133">
        <f>'(Current) - ED (1)'!T46+'(Current) - ED (2)'!T43+T49</f>
        <v>6029366</v>
      </c>
      <c r="U50" s="4"/>
      <c r="V50" s="159">
        <f>'(Current) - ED (1)'!V46+'(Current) - ED (2)'!V43+'(Current) - ED (3)'!V49</f>
        <v>44105.609999999993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.75">
      <c r="A51" s="3" t="s">
        <v>71</v>
      </c>
      <c r="B51" s="4"/>
      <c r="C51" s="4"/>
      <c r="D51" s="4"/>
      <c r="E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ht="12.75">
      <c r="A52" s="3" t="s">
        <v>99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</row>
    <row r="53" spans="1:74" ht="12" customHeight="1">
      <c r="A53" s="3" t="s">
        <v>211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</row>
    <row r="54" spans="1:7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</row>
    <row r="55" spans="1:74" ht="12" thickBo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</row>
    <row r="56" spans="1:74" ht="12.75" thickTop="1" thickBot="1">
      <c r="A56" s="1"/>
      <c r="B56" s="78" t="s">
        <v>9</v>
      </c>
      <c r="C56" s="79"/>
      <c r="D56" s="79"/>
      <c r="E56" s="79"/>
      <c r="F56" s="79"/>
      <c r="G56" s="79"/>
      <c r="H56" s="79"/>
      <c r="I56" s="79"/>
      <c r="J56" s="135"/>
      <c r="K56" s="136"/>
      <c r="L56" s="1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 ht="12" thickTop="1">
      <c r="A57" s="1"/>
      <c r="B57" s="138" t="s">
        <v>100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4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>
      <c r="A58" s="1"/>
      <c r="B58" s="83" t="s">
        <v>10</v>
      </c>
      <c r="C58" s="85" t="s">
        <v>11</v>
      </c>
      <c r="D58" s="85" t="s">
        <v>12</v>
      </c>
      <c r="E58" s="85" t="s">
        <v>13</v>
      </c>
      <c r="F58" s="85" t="s">
        <v>14</v>
      </c>
      <c r="G58" s="85" t="s">
        <v>15</v>
      </c>
      <c r="H58" s="85" t="s">
        <v>16</v>
      </c>
      <c r="I58" s="85" t="s">
        <v>17</v>
      </c>
      <c r="J58" s="85" t="s">
        <v>18</v>
      </c>
      <c r="K58" s="85" t="s">
        <v>19</v>
      </c>
      <c r="L58" s="141" t="s">
        <v>20</v>
      </c>
      <c r="M58" s="2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>
      <c r="A59" s="1"/>
      <c r="B59" s="83"/>
      <c r="C59" s="84"/>
      <c r="D59" s="85"/>
      <c r="E59" s="84"/>
      <c r="F59" s="131" t="s">
        <v>58</v>
      </c>
      <c r="G59" s="142" t="s">
        <v>78</v>
      </c>
      <c r="H59" s="143" t="s">
        <v>101</v>
      </c>
      <c r="I59" s="143" t="s">
        <v>102</v>
      </c>
      <c r="J59" s="143" t="s">
        <v>103</v>
      </c>
      <c r="K59" s="143" t="s">
        <v>104</v>
      </c>
      <c r="L59" s="144"/>
      <c r="M59" s="2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 ht="21.75">
      <c r="A60" s="89"/>
      <c r="B60" s="90" t="s">
        <v>0</v>
      </c>
      <c r="C60" s="91"/>
      <c r="D60" s="92" t="s">
        <v>0</v>
      </c>
      <c r="E60" s="92" t="s">
        <v>105</v>
      </c>
      <c r="F60" s="145" t="s">
        <v>106</v>
      </c>
      <c r="G60" s="93"/>
      <c r="H60" s="93" t="s">
        <v>0</v>
      </c>
      <c r="I60" s="146" t="s">
        <v>107</v>
      </c>
      <c r="J60" s="93" t="s">
        <v>108</v>
      </c>
      <c r="K60" s="93" t="s">
        <v>109</v>
      </c>
      <c r="L60" s="101" t="s">
        <v>0</v>
      </c>
      <c r="M60" s="31"/>
      <c r="N60" s="31"/>
      <c r="O60" s="31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>
      <c r="A61" s="98"/>
      <c r="B61" s="99" t="s">
        <v>31</v>
      </c>
      <c r="C61" s="93" t="s">
        <v>31</v>
      </c>
      <c r="D61" s="93" t="s">
        <v>32</v>
      </c>
      <c r="E61" s="93" t="s">
        <v>110</v>
      </c>
      <c r="F61" s="93" t="s">
        <v>110</v>
      </c>
      <c r="G61" s="93" t="s">
        <v>111</v>
      </c>
      <c r="H61" s="93" t="s">
        <v>111</v>
      </c>
      <c r="I61" s="93" t="s">
        <v>110</v>
      </c>
      <c r="J61" s="93" t="s">
        <v>110</v>
      </c>
      <c r="K61" s="93" t="s">
        <v>110</v>
      </c>
      <c r="L61" s="147" t="s">
        <v>112</v>
      </c>
      <c r="M61" s="31"/>
      <c r="N61" s="31"/>
      <c r="O61" s="31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 ht="12" thickBot="1">
      <c r="A62" s="104" t="s">
        <v>44</v>
      </c>
      <c r="B62" s="105" t="s">
        <v>45</v>
      </c>
      <c r="C62" s="106" t="s">
        <v>46</v>
      </c>
      <c r="D62" s="106" t="s">
        <v>47</v>
      </c>
      <c r="E62" s="106"/>
      <c r="F62" s="148" t="s">
        <v>113</v>
      </c>
      <c r="G62" s="148" t="s">
        <v>113</v>
      </c>
      <c r="H62" s="148" t="s">
        <v>114</v>
      </c>
      <c r="I62" s="148" t="s">
        <v>115</v>
      </c>
      <c r="J62" s="148" t="s">
        <v>115</v>
      </c>
      <c r="K62" s="148" t="s">
        <v>116</v>
      </c>
      <c r="L62" s="111" t="s">
        <v>54</v>
      </c>
      <c r="M62" s="31"/>
      <c r="N62" s="31"/>
      <c r="O62" s="31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 ht="12" thickTop="1">
      <c r="A63" s="115">
        <v>53</v>
      </c>
      <c r="B63" s="149" t="str">
        <f>+B17</f>
        <v>----</v>
      </c>
      <c r="C63" s="149" t="str">
        <f>+C17</f>
        <v>Staff Assistant</v>
      </c>
      <c r="D63" s="149" t="str">
        <f>+D17</f>
        <v>Laurent S.F. Duenas</v>
      </c>
      <c r="E63" s="150">
        <v>0</v>
      </c>
      <c r="F63" s="150">
        <v>0</v>
      </c>
      <c r="G63" s="150">
        <v>0</v>
      </c>
      <c r="H63" s="150">
        <v>0</v>
      </c>
      <c r="I63" s="150">
        <v>0</v>
      </c>
      <c r="J63" s="150">
        <v>0</v>
      </c>
      <c r="K63" s="150">
        <v>0</v>
      </c>
      <c r="L63" s="118">
        <f>+E63+F63+G63+H63+I63+J63+K63</f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115">
        <f t="shared" ref="A64:A72" si="20">A63+1</f>
        <v>54</v>
      </c>
      <c r="B64" s="149" t="e">
        <f>+#REF!</f>
        <v>#REF!</v>
      </c>
      <c r="C64" s="149" t="e">
        <f>+#REF!</f>
        <v>#REF!</v>
      </c>
      <c r="D64" s="149" t="e">
        <f>+#REF!</f>
        <v>#REF!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ref="L64:L87" si="21">+E64+F64+G64+H64+I64+J64+K64</f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20"/>
        <v>55</v>
      </c>
      <c r="B65" s="149" t="str">
        <f t="shared" ref="B65:D87" si="22">+B18</f>
        <v>----</v>
      </c>
      <c r="C65" s="149" t="str">
        <f t="shared" si="22"/>
        <v>Staff Assistant</v>
      </c>
      <c r="D65" s="149" t="str">
        <f t="shared" si="22"/>
        <v>Evelyn U. San Agustin-Claros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21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20"/>
        <v>56</v>
      </c>
      <c r="B66" s="149" t="str">
        <f t="shared" si="22"/>
        <v>----</v>
      </c>
      <c r="C66" s="149" t="str">
        <f t="shared" si="22"/>
        <v>Staff Assistant</v>
      </c>
      <c r="D66" s="149" t="str">
        <f t="shared" si="22"/>
        <v>William P. Taitingfong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21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/>
      <c r="B67" s="149"/>
      <c r="C67" s="149"/>
      <c r="D67" s="149"/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21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v>57</v>
      </c>
      <c r="B68" s="149">
        <f t="shared" si="22"/>
        <v>0</v>
      </c>
      <c r="C68" s="149" t="str">
        <f t="shared" si="22"/>
        <v>Staff Assistant</v>
      </c>
      <c r="D68" s="149" t="str">
        <f t="shared" si="22"/>
        <v>Raymond Y. Blas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21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20"/>
        <v>58</v>
      </c>
      <c r="B69" s="149" t="str">
        <f t="shared" si="22"/>
        <v>----</v>
      </c>
      <c r="C69" s="149" t="str">
        <f t="shared" si="22"/>
        <v>Staff Assistant</v>
      </c>
      <c r="D69" s="149" t="str">
        <f t="shared" si="22"/>
        <v>Robert J.L. Barcinas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21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20"/>
        <v>59</v>
      </c>
      <c r="B70" s="149" t="str">
        <f t="shared" si="22"/>
        <v>----</v>
      </c>
      <c r="C70" s="149" t="str">
        <f t="shared" si="22"/>
        <v>Staff Assistant (SPC)</v>
      </c>
      <c r="D70" s="149" t="str">
        <f t="shared" si="22"/>
        <v>Hentrick M. Eveluck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21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20"/>
        <v>60</v>
      </c>
      <c r="B71" s="149" t="str">
        <f t="shared" si="22"/>
        <v>----</v>
      </c>
      <c r="C71" s="149" t="str">
        <f t="shared" si="22"/>
        <v>Staff Assistant</v>
      </c>
      <c r="D71" s="149" t="str">
        <f t="shared" si="22"/>
        <v>Krystianna M.G. Gamboa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21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20"/>
        <v>61</v>
      </c>
      <c r="B72" s="149" t="str">
        <f t="shared" si="22"/>
        <v>----</v>
      </c>
      <c r="C72" s="149">
        <f t="shared" si="22"/>
        <v>0</v>
      </c>
      <c r="D72" s="149">
        <f t="shared" si="22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21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/>
      <c r="B73" s="149" t="str">
        <f t="shared" si="22"/>
        <v>----</v>
      </c>
      <c r="C73" s="149">
        <f t="shared" si="22"/>
        <v>0</v>
      </c>
      <c r="D73" s="149">
        <f t="shared" si="22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21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/>
      <c r="B74" s="149" t="str">
        <f t="shared" si="22"/>
        <v>----</v>
      </c>
      <c r="C74" s="149">
        <f t="shared" si="22"/>
        <v>0</v>
      </c>
      <c r="D74" s="149">
        <f t="shared" si="22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21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/>
      <c r="B75" s="149" t="str">
        <f t="shared" si="22"/>
        <v>----</v>
      </c>
      <c r="C75" s="149">
        <f t="shared" si="22"/>
        <v>0</v>
      </c>
      <c r="D75" s="149">
        <f t="shared" si="22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21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/>
      <c r="B76" s="149" t="str">
        <f t="shared" si="22"/>
        <v>----</v>
      </c>
      <c r="C76" s="149">
        <f t="shared" si="22"/>
        <v>0</v>
      </c>
      <c r="D76" s="149">
        <f t="shared" si="22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21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/>
      <c r="B77" s="149" t="str">
        <f t="shared" si="22"/>
        <v>----</v>
      </c>
      <c r="C77" s="149">
        <f t="shared" si="22"/>
        <v>0</v>
      </c>
      <c r="D77" s="149">
        <f t="shared" si="22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21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1.25" customHeight="1">
      <c r="A78" s="115"/>
      <c r="B78" s="149"/>
      <c r="C78" s="149"/>
      <c r="D78" s="149">
        <f t="shared" si="22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21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/>
      <c r="B79" s="149" t="str">
        <f t="shared" si="22"/>
        <v>----</v>
      </c>
      <c r="C79" s="149">
        <f t="shared" si="22"/>
        <v>0</v>
      </c>
      <c r="D79" s="149">
        <f t="shared" si="22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21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15"/>
      <c r="B80" s="149" t="str">
        <f t="shared" si="22"/>
        <v>----</v>
      </c>
      <c r="C80" s="149">
        <f t="shared" si="22"/>
        <v>0</v>
      </c>
      <c r="D80" s="149">
        <f t="shared" si="22"/>
        <v>0</v>
      </c>
      <c r="E80" s="125">
        <v>0</v>
      </c>
      <c r="F80" s="125">
        <v>0</v>
      </c>
      <c r="G80" s="125">
        <v>0</v>
      </c>
      <c r="H80" s="125">
        <v>0</v>
      </c>
      <c r="I80" s="125">
        <v>0</v>
      </c>
      <c r="J80" s="128">
        <v>0</v>
      </c>
      <c r="K80" s="128">
        <v>0</v>
      </c>
      <c r="L80" s="119">
        <f t="shared" si="21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115"/>
      <c r="B81" s="149" t="str">
        <f t="shared" si="22"/>
        <v>----</v>
      </c>
      <c r="C81" s="149">
        <f t="shared" si="22"/>
        <v>0</v>
      </c>
      <c r="D81" s="149">
        <f t="shared" si="22"/>
        <v>0</v>
      </c>
      <c r="E81" s="125">
        <v>0</v>
      </c>
      <c r="F81" s="125">
        <v>0</v>
      </c>
      <c r="G81" s="125">
        <v>0</v>
      </c>
      <c r="H81" s="125">
        <v>0</v>
      </c>
      <c r="I81" s="125">
        <v>0</v>
      </c>
      <c r="J81" s="128">
        <v>0</v>
      </c>
      <c r="K81" s="128">
        <v>0</v>
      </c>
      <c r="L81" s="119">
        <f t="shared" si="21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115"/>
      <c r="B82" s="149" t="str">
        <f t="shared" si="22"/>
        <v>----</v>
      </c>
      <c r="C82" s="149">
        <f t="shared" si="22"/>
        <v>0</v>
      </c>
      <c r="D82" s="149">
        <f t="shared" si="22"/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8">
        <v>0</v>
      </c>
      <c r="K82" s="128">
        <v>0</v>
      </c>
      <c r="L82" s="119">
        <f t="shared" si="21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115"/>
      <c r="B83" s="149" t="str">
        <f t="shared" si="22"/>
        <v>----</v>
      </c>
      <c r="C83" s="149">
        <f t="shared" si="22"/>
        <v>0</v>
      </c>
      <c r="D83" s="149">
        <f t="shared" si="22"/>
        <v>0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8">
        <v>0</v>
      </c>
      <c r="K83" s="128">
        <v>0</v>
      </c>
      <c r="L83" s="119">
        <f t="shared" si="21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15"/>
      <c r="B84" s="149" t="str">
        <f t="shared" si="22"/>
        <v>----</v>
      </c>
      <c r="C84" s="149">
        <f t="shared" si="22"/>
        <v>0</v>
      </c>
      <c r="D84" s="149">
        <f t="shared" si="22"/>
        <v>0</v>
      </c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28">
        <v>0</v>
      </c>
      <c r="K84" s="128">
        <v>0</v>
      </c>
      <c r="L84" s="119">
        <f t="shared" si="21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>
      <c r="A85" s="115"/>
      <c r="B85" s="149" t="str">
        <f t="shared" si="22"/>
        <v>----</v>
      </c>
      <c r="C85" s="149">
        <f t="shared" si="22"/>
        <v>0</v>
      </c>
      <c r="D85" s="149">
        <f t="shared" si="22"/>
        <v>0</v>
      </c>
      <c r="E85" s="125">
        <v>0</v>
      </c>
      <c r="F85" s="125">
        <v>0</v>
      </c>
      <c r="G85" s="125">
        <v>0</v>
      </c>
      <c r="H85" s="125">
        <v>0</v>
      </c>
      <c r="I85" s="125">
        <v>0</v>
      </c>
      <c r="J85" s="128">
        <v>0</v>
      </c>
      <c r="K85" s="128">
        <v>0</v>
      </c>
      <c r="L85" s="119">
        <f t="shared" si="21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>
      <c r="A86" s="115"/>
      <c r="B86" s="149" t="str">
        <f t="shared" si="22"/>
        <v>----</v>
      </c>
      <c r="C86" s="149">
        <f t="shared" si="22"/>
        <v>0</v>
      </c>
      <c r="D86" s="149">
        <f t="shared" si="22"/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8">
        <v>0</v>
      </c>
      <c r="K86" s="128">
        <v>0</v>
      </c>
      <c r="L86" s="119">
        <f t="shared" si="21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>
      <c r="A87" s="115"/>
      <c r="B87" s="149" t="str">
        <f t="shared" si="22"/>
        <v>----</v>
      </c>
      <c r="C87" s="149">
        <f t="shared" si="22"/>
        <v>0</v>
      </c>
      <c r="D87" s="149">
        <f t="shared" si="22"/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8">
        <v>0</v>
      </c>
      <c r="K87" s="128">
        <v>0</v>
      </c>
      <c r="L87" s="119">
        <f t="shared" si="21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>
      <c r="A88" s="130"/>
      <c r="B88" s="130"/>
      <c r="C88" s="130"/>
      <c r="D88" s="131" t="s">
        <v>70</v>
      </c>
      <c r="E88" s="133">
        <f t="shared" ref="E88:L88" si="23">SUM(E63:E87)</f>
        <v>0</v>
      </c>
      <c r="F88" s="133">
        <f t="shared" si="23"/>
        <v>0</v>
      </c>
      <c r="G88" s="133">
        <f t="shared" si="23"/>
        <v>0</v>
      </c>
      <c r="H88" s="133">
        <f t="shared" si="23"/>
        <v>0</v>
      </c>
      <c r="I88" s="133">
        <f t="shared" si="23"/>
        <v>0</v>
      </c>
      <c r="J88" s="133">
        <f t="shared" si="23"/>
        <v>0</v>
      </c>
      <c r="K88" s="133">
        <f t="shared" si="23"/>
        <v>0</v>
      </c>
      <c r="L88" s="133">
        <f t="shared" si="23"/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>
      <c r="A89" s="1" t="s">
        <v>58</v>
      </c>
      <c r="B89" s="1" t="s">
        <v>117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66">
      <c r="A90" s="1" t="s">
        <v>78</v>
      </c>
      <c r="B90" s="1" t="s">
        <v>118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66">
      <c r="A91" s="1" t="s">
        <v>101</v>
      </c>
      <c r="B91" s="1" t="s">
        <v>119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1" t="s">
        <v>102</v>
      </c>
      <c r="B92" s="1" t="s">
        <v>120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1" t="s">
        <v>103</v>
      </c>
      <c r="B93" s="1" t="s">
        <v>121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1" t="s">
        <v>104</v>
      </c>
      <c r="B94" s="1" t="s">
        <v>122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 ht="9.9499999999999993" customHeight="1">
      <c r="A96" s="5"/>
      <c r="B96" s="152" t="s">
        <v>63</v>
      </c>
      <c r="C96" s="173" t="s">
        <v>85</v>
      </c>
      <c r="D96" s="178" t="s">
        <v>134</v>
      </c>
      <c r="E96" s="122" t="s">
        <v>63</v>
      </c>
      <c r="F96" s="124">
        <v>60000</v>
      </c>
      <c r="G96" s="125">
        <v>0</v>
      </c>
      <c r="H96" s="181">
        <f t="shared" ref="H96" si="24">+L143</f>
        <v>0</v>
      </c>
      <c r="I96" s="127" t="s">
        <v>63</v>
      </c>
      <c r="J96" s="182">
        <v>0</v>
      </c>
      <c r="K96" s="119">
        <f>(+F96+G96+H96+J96)</f>
        <v>60000</v>
      </c>
      <c r="L96" s="119">
        <f t="shared" ref="L96:L98" si="25">ROUND((K96*0.2943),0)</f>
        <v>17658</v>
      </c>
      <c r="M96" s="119">
        <v>0</v>
      </c>
      <c r="N96" s="119">
        <v>0</v>
      </c>
      <c r="O96" s="119">
        <f t="shared" ref="O96:O98" si="26">ROUND((K96*0.0145),0)</f>
        <v>870</v>
      </c>
      <c r="P96" s="119">
        <v>187</v>
      </c>
      <c r="Q96" s="123">
        <v>0</v>
      </c>
      <c r="R96" s="123">
        <v>0</v>
      </c>
      <c r="S96" s="119">
        <f t="shared" ref="S96:S98" si="27">+L96+M96+N96+O96+P96+Q96+R96</f>
        <v>18715</v>
      </c>
      <c r="T96" s="119">
        <f t="shared" ref="T96:T98" si="28">+K96+S96</f>
        <v>78715</v>
      </c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 ht="9.9499999999999993" customHeight="1">
      <c r="A97" s="5"/>
      <c r="B97" s="152" t="s">
        <v>63</v>
      </c>
      <c r="C97" s="173" t="s">
        <v>85</v>
      </c>
      <c r="D97" s="176" t="s">
        <v>132</v>
      </c>
      <c r="E97" s="122" t="s">
        <v>63</v>
      </c>
      <c r="F97" s="124">
        <v>52235</v>
      </c>
      <c r="G97" s="125">
        <v>0</v>
      </c>
      <c r="H97" s="126">
        <v>0</v>
      </c>
      <c r="I97" s="127" t="s">
        <v>63</v>
      </c>
      <c r="J97" s="128">
        <v>0</v>
      </c>
      <c r="K97" s="119">
        <f t="shared" ref="K97:K98" si="29">(+F97+G97+H97+J97)</f>
        <v>52235</v>
      </c>
      <c r="L97" s="119">
        <f t="shared" si="25"/>
        <v>15373</v>
      </c>
      <c r="M97" s="119">
        <v>0</v>
      </c>
      <c r="N97" s="119">
        <v>0</v>
      </c>
      <c r="O97" s="119">
        <f t="shared" si="26"/>
        <v>757</v>
      </c>
      <c r="P97" s="119">
        <v>187</v>
      </c>
      <c r="Q97" s="123">
        <v>3994</v>
      </c>
      <c r="R97" s="123">
        <v>298</v>
      </c>
      <c r="S97" s="119">
        <f t="shared" si="27"/>
        <v>20609</v>
      </c>
      <c r="T97" s="119">
        <f t="shared" si="28"/>
        <v>72844</v>
      </c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 ht="9.9499999999999993" customHeight="1">
      <c r="A98" s="5"/>
      <c r="B98" s="152" t="s">
        <v>63</v>
      </c>
      <c r="C98" s="152" t="s">
        <v>85</v>
      </c>
      <c r="D98" s="176" t="s">
        <v>161</v>
      </c>
      <c r="E98" s="166" t="s">
        <v>63</v>
      </c>
      <c r="F98" s="167">
        <v>44000</v>
      </c>
      <c r="G98" s="125">
        <v>0</v>
      </c>
      <c r="H98" s="126">
        <f t="shared" ref="H98" si="30">+L145</f>
        <v>0</v>
      </c>
      <c r="I98" s="154" t="s">
        <v>63</v>
      </c>
      <c r="J98" s="128">
        <v>0</v>
      </c>
      <c r="K98" s="119">
        <f t="shared" si="29"/>
        <v>44000</v>
      </c>
      <c r="L98" s="119">
        <f t="shared" si="25"/>
        <v>12949</v>
      </c>
      <c r="M98" s="119">
        <v>495</v>
      </c>
      <c r="N98" s="119">
        <v>0</v>
      </c>
      <c r="O98" s="119">
        <f t="shared" si="26"/>
        <v>638</v>
      </c>
      <c r="P98" s="129">
        <v>187</v>
      </c>
      <c r="Q98" s="153">
        <v>0</v>
      </c>
      <c r="R98" s="153">
        <v>0</v>
      </c>
      <c r="S98" s="119">
        <f t="shared" si="27"/>
        <v>14269</v>
      </c>
      <c r="T98" s="119">
        <f t="shared" si="28"/>
        <v>58269</v>
      </c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5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5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5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5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5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5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5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5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5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5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5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5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5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&amp;L  &amp;"SWISS,Bold"&amp;14&amp;K04+000LOCAL FUNDING 0200 26 001&amp;C&amp;"Times New Roman,Bold"&amp;14Government of Guam
Fiscal Year 2026
Agency Staffing Pattern
(CURRENT)&amp;R&amp;"Times New Roman,Bold"[BBMR BD-1]           </oddHead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D0C5-1966-4E8D-AE7C-5131B1E40EC3}">
  <dimension ref="A1:BV120"/>
  <sheetViews>
    <sheetView view="pageLayout" topLeftCell="A2" zoomScale="97" zoomScaleNormal="100" zoomScaleSheetLayoutView="100" zoomScalePageLayoutView="97" workbookViewId="0">
      <selection activeCell="A19" sqref="A19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135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0" t="s">
        <v>218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95" t="s">
        <v>29</v>
      </c>
      <c r="J14" s="296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97"/>
      <c r="J15" s="298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213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115">
        <v>62</v>
      </c>
      <c r="B17" s="116" t="s">
        <v>63</v>
      </c>
      <c r="C17" s="121" t="s">
        <v>136</v>
      </c>
      <c r="D17" s="117" t="s">
        <v>137</v>
      </c>
      <c r="E17" s="117" t="s">
        <v>63</v>
      </c>
      <c r="F17" s="194">
        <v>50000</v>
      </c>
      <c r="G17" s="191">
        <v>0</v>
      </c>
      <c r="H17" s="191">
        <f>+L55</f>
        <v>0</v>
      </c>
      <c r="I17" s="210" t="s">
        <v>63</v>
      </c>
      <c r="J17" s="191">
        <v>0</v>
      </c>
      <c r="K17" s="193">
        <f t="shared" ref="K17:K41" si="0">(+F17+G17+H17+J17)</f>
        <v>50000</v>
      </c>
      <c r="L17" s="193">
        <f>ROUND((K17*0.3385),0)</f>
        <v>16925</v>
      </c>
      <c r="M17" s="193">
        <v>0</v>
      </c>
      <c r="N17" s="193">
        <v>0</v>
      </c>
      <c r="O17" s="193">
        <f>ROUND((K17*0.0145),0)</f>
        <v>725</v>
      </c>
      <c r="P17" s="193">
        <v>0</v>
      </c>
      <c r="Q17" s="196">
        <v>0</v>
      </c>
      <c r="R17" s="196">
        <v>0</v>
      </c>
      <c r="S17" s="193">
        <f t="shared" ref="S17:S41" si="1">+L17+M17+N17+O17+P17+Q17+R17</f>
        <v>17650</v>
      </c>
      <c r="T17" s="193">
        <f t="shared" ref="T17:T41" si="2">+K17+S17</f>
        <v>67650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v>63</v>
      </c>
      <c r="B18" s="120" t="s">
        <v>63</v>
      </c>
      <c r="C18" s="122" t="s">
        <v>85</v>
      </c>
      <c r="D18" s="122" t="s">
        <v>138</v>
      </c>
      <c r="E18" s="122" t="s">
        <v>63</v>
      </c>
      <c r="F18" s="197">
        <v>70183</v>
      </c>
      <c r="G18" s="202">
        <v>0</v>
      </c>
      <c r="H18" s="191">
        <f t="shared" ref="H18:H41" si="3">+L56</f>
        <v>0</v>
      </c>
      <c r="I18" s="203" t="s">
        <v>63</v>
      </c>
      <c r="J18" s="191">
        <v>0</v>
      </c>
      <c r="K18" s="193">
        <f t="shared" si="0"/>
        <v>70183</v>
      </c>
      <c r="L18" s="193">
        <f>ROUND((K18*0.3385),0)</f>
        <v>23757</v>
      </c>
      <c r="M18" s="193">
        <v>495</v>
      </c>
      <c r="N18" s="193">
        <v>0</v>
      </c>
      <c r="O18" s="193">
        <f t="shared" ref="O18:O41" si="4">ROUND((K18*0.0145),0)</f>
        <v>1018</v>
      </c>
      <c r="P18" s="193">
        <v>187</v>
      </c>
      <c r="Q18" s="200">
        <v>21217</v>
      </c>
      <c r="R18" s="200">
        <v>0</v>
      </c>
      <c r="S18" s="193">
        <f t="shared" si="1"/>
        <v>46674</v>
      </c>
      <c r="T18" s="193">
        <f t="shared" si="2"/>
        <v>116857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/>
      <c r="B19" s="115"/>
      <c r="C19" s="149"/>
      <c r="D19" s="152"/>
      <c r="E19" s="152"/>
      <c r="F19" s="125">
        <v>0</v>
      </c>
      <c r="G19" s="125">
        <v>0</v>
      </c>
      <c r="H19" s="126">
        <f t="shared" si="3"/>
        <v>0</v>
      </c>
      <c r="I19" s="156"/>
      <c r="J19" s="128">
        <v>0</v>
      </c>
      <c r="K19" s="119">
        <f t="shared" si="0"/>
        <v>0</v>
      </c>
      <c r="L19" s="119">
        <f t="shared" ref="L19:L41" si="5">ROUND((K19*0.2943),0)</f>
        <v>0</v>
      </c>
      <c r="M19" s="119">
        <v>0</v>
      </c>
      <c r="N19" s="119">
        <v>0</v>
      </c>
      <c r="O19" s="119">
        <f t="shared" si="4"/>
        <v>0</v>
      </c>
      <c r="P19" s="119">
        <v>0</v>
      </c>
      <c r="Q19" s="119">
        <v>0</v>
      </c>
      <c r="R19" s="119">
        <v>0</v>
      </c>
      <c r="S19" s="119">
        <f t="shared" si="1"/>
        <v>0</v>
      </c>
      <c r="T19" s="119">
        <f t="shared" si="2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/>
      <c r="B20" s="115"/>
      <c r="C20" s="152"/>
      <c r="D20" s="152"/>
      <c r="E20" s="152"/>
      <c r="F20" s="125">
        <v>0</v>
      </c>
      <c r="G20" s="125">
        <v>0</v>
      </c>
      <c r="H20" s="126">
        <f t="shared" si="3"/>
        <v>0</v>
      </c>
      <c r="I20" s="156"/>
      <c r="J20" s="128">
        <v>0</v>
      </c>
      <c r="K20" s="119">
        <f t="shared" si="0"/>
        <v>0</v>
      </c>
      <c r="L20" s="119">
        <f t="shared" si="5"/>
        <v>0</v>
      </c>
      <c r="M20" s="119">
        <v>0</v>
      </c>
      <c r="N20" s="119">
        <v>0</v>
      </c>
      <c r="O20" s="119">
        <f t="shared" si="4"/>
        <v>0</v>
      </c>
      <c r="P20" s="119">
        <v>0</v>
      </c>
      <c r="Q20" s="119">
        <v>0</v>
      </c>
      <c r="R20" s="119">
        <v>0</v>
      </c>
      <c r="S20" s="119">
        <f t="shared" si="1"/>
        <v>0</v>
      </c>
      <c r="T20" s="119">
        <f t="shared" si="2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/>
      <c r="B21" s="115"/>
      <c r="C21" s="152"/>
      <c r="D21" s="152"/>
      <c r="E21" s="152"/>
      <c r="F21" s="125">
        <v>0</v>
      </c>
      <c r="G21" s="125">
        <v>0</v>
      </c>
      <c r="H21" s="126">
        <f t="shared" si="3"/>
        <v>0</v>
      </c>
      <c r="I21" s="156"/>
      <c r="J21" s="128">
        <v>0</v>
      </c>
      <c r="K21" s="119">
        <f t="shared" si="0"/>
        <v>0</v>
      </c>
      <c r="L21" s="119">
        <f t="shared" si="5"/>
        <v>0</v>
      </c>
      <c r="M21" s="119">
        <v>0</v>
      </c>
      <c r="N21" s="119">
        <v>0</v>
      </c>
      <c r="O21" s="119">
        <f t="shared" si="4"/>
        <v>0</v>
      </c>
      <c r="P21" s="119">
        <v>0</v>
      </c>
      <c r="Q21" s="119">
        <v>0</v>
      </c>
      <c r="R21" s="119">
        <v>0</v>
      </c>
      <c r="S21" s="119">
        <f t="shared" si="1"/>
        <v>0</v>
      </c>
      <c r="T21" s="119">
        <f t="shared" si="2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/>
      <c r="B22" s="115"/>
      <c r="C22" s="152"/>
      <c r="D22" s="152"/>
      <c r="E22" s="152"/>
      <c r="F22" s="125">
        <v>0</v>
      </c>
      <c r="G22" s="125">
        <v>0</v>
      </c>
      <c r="H22" s="126">
        <f t="shared" si="3"/>
        <v>0</v>
      </c>
      <c r="I22" s="156"/>
      <c r="J22" s="128">
        <v>0</v>
      </c>
      <c r="K22" s="119">
        <f t="shared" si="0"/>
        <v>0</v>
      </c>
      <c r="L22" s="119">
        <f t="shared" si="5"/>
        <v>0</v>
      </c>
      <c r="M22" s="119">
        <v>0</v>
      </c>
      <c r="N22" s="119">
        <v>0</v>
      </c>
      <c r="O22" s="119">
        <f t="shared" si="4"/>
        <v>0</v>
      </c>
      <c r="P22" s="119">
        <v>0</v>
      </c>
      <c r="Q22" s="119">
        <v>0</v>
      </c>
      <c r="R22" s="119">
        <v>0</v>
      </c>
      <c r="S22" s="119">
        <f t="shared" si="1"/>
        <v>0</v>
      </c>
      <c r="T22" s="119">
        <f t="shared" si="2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/>
      <c r="B23" s="115"/>
      <c r="C23" s="152"/>
      <c r="D23" s="152"/>
      <c r="E23" s="152"/>
      <c r="F23" s="125">
        <v>0</v>
      </c>
      <c r="G23" s="125">
        <v>0</v>
      </c>
      <c r="H23" s="126">
        <f t="shared" si="3"/>
        <v>0</v>
      </c>
      <c r="I23" s="156"/>
      <c r="J23" s="128">
        <v>0</v>
      </c>
      <c r="K23" s="119">
        <f t="shared" si="0"/>
        <v>0</v>
      </c>
      <c r="L23" s="119">
        <f t="shared" si="5"/>
        <v>0</v>
      </c>
      <c r="M23" s="119">
        <v>0</v>
      </c>
      <c r="N23" s="119">
        <v>0</v>
      </c>
      <c r="O23" s="119">
        <f t="shared" si="4"/>
        <v>0</v>
      </c>
      <c r="P23" s="119">
        <v>0</v>
      </c>
      <c r="Q23" s="119">
        <v>0</v>
      </c>
      <c r="R23" s="119">
        <v>0</v>
      </c>
      <c r="S23" s="119">
        <f t="shared" si="1"/>
        <v>0</v>
      </c>
      <c r="T23" s="119">
        <f t="shared" si="2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/>
      <c r="B24" s="115"/>
      <c r="C24" s="152"/>
      <c r="D24" s="152"/>
      <c r="E24" s="152"/>
      <c r="F24" s="125">
        <v>0</v>
      </c>
      <c r="G24" s="125">
        <v>0</v>
      </c>
      <c r="H24" s="126">
        <f t="shared" si="3"/>
        <v>0</v>
      </c>
      <c r="I24" s="156"/>
      <c r="J24" s="128">
        <v>0</v>
      </c>
      <c r="K24" s="119">
        <f t="shared" si="0"/>
        <v>0</v>
      </c>
      <c r="L24" s="119">
        <f t="shared" si="5"/>
        <v>0</v>
      </c>
      <c r="M24" s="119">
        <v>0</v>
      </c>
      <c r="N24" s="119">
        <v>0</v>
      </c>
      <c r="O24" s="119">
        <f t="shared" si="4"/>
        <v>0</v>
      </c>
      <c r="P24" s="119">
        <v>0</v>
      </c>
      <c r="Q24" s="119">
        <v>0</v>
      </c>
      <c r="R24" s="119">
        <v>0</v>
      </c>
      <c r="S24" s="119">
        <f t="shared" si="1"/>
        <v>0</v>
      </c>
      <c r="T24" s="119">
        <f t="shared" si="2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/>
      <c r="B25" s="115"/>
      <c r="C25" s="152"/>
      <c r="D25" s="152"/>
      <c r="E25" s="152"/>
      <c r="F25" s="125">
        <v>0</v>
      </c>
      <c r="G25" s="125">
        <v>0</v>
      </c>
      <c r="H25" s="126">
        <f t="shared" si="3"/>
        <v>0</v>
      </c>
      <c r="I25" s="156"/>
      <c r="J25" s="128">
        <v>0</v>
      </c>
      <c r="K25" s="119">
        <f t="shared" si="0"/>
        <v>0</v>
      </c>
      <c r="L25" s="119">
        <f t="shared" si="5"/>
        <v>0</v>
      </c>
      <c r="M25" s="119">
        <v>0</v>
      </c>
      <c r="N25" s="119">
        <v>0</v>
      </c>
      <c r="O25" s="119">
        <f t="shared" si="4"/>
        <v>0</v>
      </c>
      <c r="P25" s="119">
        <v>0</v>
      </c>
      <c r="Q25" s="119">
        <v>0</v>
      </c>
      <c r="R25" s="119">
        <v>0</v>
      </c>
      <c r="S25" s="119">
        <f t="shared" si="1"/>
        <v>0</v>
      </c>
      <c r="T25" s="119">
        <f t="shared" si="2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/>
      <c r="B26" s="115"/>
      <c r="C26" s="152"/>
      <c r="D26" s="152"/>
      <c r="E26" s="152"/>
      <c r="F26" s="125">
        <v>0</v>
      </c>
      <c r="G26" s="125">
        <v>0</v>
      </c>
      <c r="H26" s="126">
        <f t="shared" si="3"/>
        <v>0</v>
      </c>
      <c r="I26" s="156"/>
      <c r="J26" s="128">
        <v>0</v>
      </c>
      <c r="K26" s="119">
        <f t="shared" si="0"/>
        <v>0</v>
      </c>
      <c r="L26" s="119">
        <f t="shared" si="5"/>
        <v>0</v>
      </c>
      <c r="M26" s="119">
        <v>0</v>
      </c>
      <c r="N26" s="119">
        <v>0</v>
      </c>
      <c r="O26" s="119">
        <f t="shared" si="4"/>
        <v>0</v>
      </c>
      <c r="P26" s="119">
        <v>0</v>
      </c>
      <c r="Q26" s="119">
        <v>0</v>
      </c>
      <c r="R26" s="119">
        <v>0</v>
      </c>
      <c r="S26" s="119">
        <f t="shared" si="1"/>
        <v>0</v>
      </c>
      <c r="T26" s="119">
        <f t="shared" si="2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/>
      <c r="B27" s="115"/>
      <c r="C27" s="152"/>
      <c r="D27" s="152"/>
      <c r="E27" s="152"/>
      <c r="F27" s="125">
        <v>0</v>
      </c>
      <c r="G27" s="125">
        <v>0</v>
      </c>
      <c r="H27" s="126">
        <f t="shared" si="3"/>
        <v>0</v>
      </c>
      <c r="I27" s="156"/>
      <c r="J27" s="128">
        <v>0</v>
      </c>
      <c r="K27" s="119">
        <f t="shared" si="0"/>
        <v>0</v>
      </c>
      <c r="L27" s="119">
        <f t="shared" si="5"/>
        <v>0</v>
      </c>
      <c r="M27" s="119">
        <v>0</v>
      </c>
      <c r="N27" s="119">
        <v>0</v>
      </c>
      <c r="O27" s="119">
        <f t="shared" si="4"/>
        <v>0</v>
      </c>
      <c r="P27" s="119">
        <v>0</v>
      </c>
      <c r="Q27" s="119">
        <v>0</v>
      </c>
      <c r="R27" s="119">
        <v>0</v>
      </c>
      <c r="S27" s="119">
        <f t="shared" si="1"/>
        <v>0</v>
      </c>
      <c r="T27" s="119">
        <f t="shared" si="2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/>
      <c r="B28" s="115"/>
      <c r="C28" s="152"/>
      <c r="D28" s="152"/>
      <c r="E28" s="152"/>
      <c r="F28" s="125">
        <v>0</v>
      </c>
      <c r="G28" s="125">
        <v>0</v>
      </c>
      <c r="H28" s="126">
        <f t="shared" si="3"/>
        <v>0</v>
      </c>
      <c r="I28" s="156"/>
      <c r="J28" s="128">
        <v>0</v>
      </c>
      <c r="K28" s="119">
        <f t="shared" si="0"/>
        <v>0</v>
      </c>
      <c r="L28" s="119">
        <f t="shared" si="5"/>
        <v>0</v>
      </c>
      <c r="M28" s="119">
        <v>0</v>
      </c>
      <c r="N28" s="119">
        <v>0</v>
      </c>
      <c r="O28" s="119">
        <f t="shared" si="4"/>
        <v>0</v>
      </c>
      <c r="P28" s="119">
        <v>0</v>
      </c>
      <c r="Q28" s="119">
        <v>0</v>
      </c>
      <c r="R28" s="119">
        <v>0</v>
      </c>
      <c r="S28" s="119">
        <f t="shared" si="1"/>
        <v>0</v>
      </c>
      <c r="T28" s="119">
        <f t="shared" si="2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/>
      <c r="B29" s="115"/>
      <c r="C29" s="152"/>
      <c r="D29" s="152"/>
      <c r="E29" s="152"/>
      <c r="F29" s="125">
        <v>0</v>
      </c>
      <c r="G29" s="125">
        <v>0</v>
      </c>
      <c r="H29" s="126">
        <f t="shared" si="3"/>
        <v>0</v>
      </c>
      <c r="I29" s="156"/>
      <c r="J29" s="128">
        <v>0</v>
      </c>
      <c r="K29" s="119">
        <f t="shared" si="0"/>
        <v>0</v>
      </c>
      <c r="L29" s="119">
        <f t="shared" si="5"/>
        <v>0</v>
      </c>
      <c r="M29" s="119">
        <v>0</v>
      </c>
      <c r="N29" s="119">
        <v>0</v>
      </c>
      <c r="O29" s="119">
        <f t="shared" si="4"/>
        <v>0</v>
      </c>
      <c r="P29" s="119">
        <v>0</v>
      </c>
      <c r="Q29" s="119">
        <v>0</v>
      </c>
      <c r="R29" s="119">
        <v>0</v>
      </c>
      <c r="S29" s="119">
        <f t="shared" si="1"/>
        <v>0</v>
      </c>
      <c r="T29" s="119">
        <f t="shared" si="2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/>
      <c r="B30" s="115"/>
      <c r="C30" s="152"/>
      <c r="D30" s="152"/>
      <c r="E30" s="152"/>
      <c r="F30" s="125">
        <v>0</v>
      </c>
      <c r="G30" s="125">
        <v>0</v>
      </c>
      <c r="H30" s="126">
        <f t="shared" si="3"/>
        <v>0</v>
      </c>
      <c r="I30" s="156"/>
      <c r="J30" s="128">
        <v>0</v>
      </c>
      <c r="K30" s="119">
        <f t="shared" si="0"/>
        <v>0</v>
      </c>
      <c r="L30" s="119">
        <f t="shared" si="5"/>
        <v>0</v>
      </c>
      <c r="M30" s="119">
        <v>0</v>
      </c>
      <c r="N30" s="119">
        <v>0</v>
      </c>
      <c r="O30" s="119">
        <f t="shared" si="4"/>
        <v>0</v>
      </c>
      <c r="P30" s="119">
        <v>0</v>
      </c>
      <c r="Q30" s="119">
        <v>0</v>
      </c>
      <c r="R30" s="119">
        <v>0</v>
      </c>
      <c r="S30" s="119">
        <f t="shared" si="1"/>
        <v>0</v>
      </c>
      <c r="T30" s="119">
        <f t="shared" si="2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/>
      <c r="B31" s="115"/>
      <c r="C31" s="152"/>
      <c r="D31" s="152"/>
      <c r="E31" s="152"/>
      <c r="F31" s="125">
        <v>0</v>
      </c>
      <c r="G31" s="125">
        <v>0</v>
      </c>
      <c r="H31" s="126">
        <f t="shared" si="3"/>
        <v>0</v>
      </c>
      <c r="I31" s="156"/>
      <c r="J31" s="128">
        <v>0</v>
      </c>
      <c r="K31" s="119">
        <f t="shared" si="0"/>
        <v>0</v>
      </c>
      <c r="L31" s="119">
        <f t="shared" si="5"/>
        <v>0</v>
      </c>
      <c r="M31" s="119">
        <v>0</v>
      </c>
      <c r="N31" s="119">
        <v>0</v>
      </c>
      <c r="O31" s="119">
        <f t="shared" si="4"/>
        <v>0</v>
      </c>
      <c r="P31" s="119">
        <v>0</v>
      </c>
      <c r="Q31" s="119">
        <v>0</v>
      </c>
      <c r="R31" s="119">
        <v>0</v>
      </c>
      <c r="S31" s="119">
        <f t="shared" si="1"/>
        <v>0</v>
      </c>
      <c r="T31" s="119">
        <f t="shared" si="2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/>
      <c r="B32" s="115"/>
      <c r="C32" s="152"/>
      <c r="D32" s="152"/>
      <c r="E32" s="152"/>
      <c r="F32" s="125">
        <v>0</v>
      </c>
      <c r="G32" s="125">
        <v>0</v>
      </c>
      <c r="H32" s="126">
        <f t="shared" si="3"/>
        <v>0</v>
      </c>
      <c r="I32" s="156"/>
      <c r="J32" s="128">
        <v>0</v>
      </c>
      <c r="K32" s="119">
        <f t="shared" si="0"/>
        <v>0</v>
      </c>
      <c r="L32" s="119">
        <f t="shared" si="5"/>
        <v>0</v>
      </c>
      <c r="M32" s="119">
        <v>0</v>
      </c>
      <c r="N32" s="119">
        <v>0</v>
      </c>
      <c r="O32" s="119">
        <f t="shared" si="4"/>
        <v>0</v>
      </c>
      <c r="P32" s="119">
        <v>0</v>
      </c>
      <c r="Q32" s="119">
        <v>0</v>
      </c>
      <c r="R32" s="119">
        <v>0</v>
      </c>
      <c r="S32" s="119">
        <f t="shared" si="1"/>
        <v>0</v>
      </c>
      <c r="T32" s="119">
        <f t="shared" si="2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/>
      <c r="B33" s="115"/>
      <c r="C33" s="152"/>
      <c r="D33" s="152"/>
      <c r="E33" s="152"/>
      <c r="F33" s="125">
        <v>0</v>
      </c>
      <c r="G33" s="125">
        <v>0</v>
      </c>
      <c r="H33" s="126">
        <f t="shared" si="3"/>
        <v>0</v>
      </c>
      <c r="I33" s="156"/>
      <c r="J33" s="128">
        <v>0</v>
      </c>
      <c r="K33" s="119">
        <f t="shared" si="0"/>
        <v>0</v>
      </c>
      <c r="L33" s="119">
        <f t="shared" si="5"/>
        <v>0</v>
      </c>
      <c r="M33" s="119">
        <v>0</v>
      </c>
      <c r="N33" s="119">
        <v>0</v>
      </c>
      <c r="O33" s="119">
        <f t="shared" si="4"/>
        <v>0</v>
      </c>
      <c r="P33" s="119">
        <v>0</v>
      </c>
      <c r="Q33" s="119">
        <v>0</v>
      </c>
      <c r="R33" s="119">
        <v>0</v>
      </c>
      <c r="S33" s="119">
        <f t="shared" si="1"/>
        <v>0</v>
      </c>
      <c r="T33" s="119">
        <f t="shared" si="2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/>
      <c r="B34" s="115"/>
      <c r="C34" s="152"/>
      <c r="D34" s="152"/>
      <c r="E34" s="152"/>
      <c r="F34" s="125">
        <v>0</v>
      </c>
      <c r="G34" s="125">
        <v>0</v>
      </c>
      <c r="H34" s="126">
        <f t="shared" si="3"/>
        <v>0</v>
      </c>
      <c r="I34" s="156"/>
      <c r="J34" s="128">
        <v>0</v>
      </c>
      <c r="K34" s="119">
        <f t="shared" si="0"/>
        <v>0</v>
      </c>
      <c r="L34" s="119">
        <f t="shared" si="5"/>
        <v>0</v>
      </c>
      <c r="M34" s="119">
        <v>0</v>
      </c>
      <c r="N34" s="119">
        <v>0</v>
      </c>
      <c r="O34" s="119">
        <f t="shared" si="4"/>
        <v>0</v>
      </c>
      <c r="P34" s="119">
        <v>0</v>
      </c>
      <c r="Q34" s="119">
        <v>0</v>
      </c>
      <c r="R34" s="119">
        <v>0</v>
      </c>
      <c r="S34" s="119">
        <f t="shared" si="1"/>
        <v>0</v>
      </c>
      <c r="T34" s="119">
        <f t="shared" si="2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/>
      <c r="B35" s="115"/>
      <c r="C35" s="152"/>
      <c r="D35" s="152"/>
      <c r="E35" s="152"/>
      <c r="F35" s="125">
        <v>0</v>
      </c>
      <c r="G35" s="125">
        <v>0</v>
      </c>
      <c r="H35" s="126">
        <f t="shared" si="3"/>
        <v>0</v>
      </c>
      <c r="I35" s="156"/>
      <c r="J35" s="128">
        <v>0</v>
      </c>
      <c r="K35" s="119">
        <f t="shared" si="0"/>
        <v>0</v>
      </c>
      <c r="L35" s="119">
        <f t="shared" si="5"/>
        <v>0</v>
      </c>
      <c r="M35" s="119">
        <v>0</v>
      </c>
      <c r="N35" s="119">
        <v>0</v>
      </c>
      <c r="O35" s="119">
        <f t="shared" si="4"/>
        <v>0</v>
      </c>
      <c r="P35" s="119">
        <v>0</v>
      </c>
      <c r="Q35" s="119">
        <v>0</v>
      </c>
      <c r="R35" s="119">
        <v>0</v>
      </c>
      <c r="S35" s="119">
        <f t="shared" si="1"/>
        <v>0</v>
      </c>
      <c r="T35" s="119">
        <f t="shared" si="2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/>
      <c r="B36" s="115"/>
      <c r="C36" s="152"/>
      <c r="D36" s="152"/>
      <c r="E36" s="152"/>
      <c r="F36" s="125">
        <v>0</v>
      </c>
      <c r="G36" s="125">
        <v>0</v>
      </c>
      <c r="H36" s="126">
        <f t="shared" si="3"/>
        <v>0</v>
      </c>
      <c r="I36" s="156"/>
      <c r="J36" s="128">
        <v>0</v>
      </c>
      <c r="K36" s="119">
        <f t="shared" si="0"/>
        <v>0</v>
      </c>
      <c r="L36" s="119">
        <f t="shared" si="5"/>
        <v>0</v>
      </c>
      <c r="M36" s="119">
        <v>0</v>
      </c>
      <c r="N36" s="119">
        <v>0</v>
      </c>
      <c r="O36" s="119">
        <f t="shared" si="4"/>
        <v>0</v>
      </c>
      <c r="P36" s="119">
        <v>0</v>
      </c>
      <c r="Q36" s="119">
        <v>0</v>
      </c>
      <c r="R36" s="119">
        <v>0</v>
      </c>
      <c r="S36" s="119">
        <f t="shared" si="1"/>
        <v>0</v>
      </c>
      <c r="T36" s="119">
        <f t="shared" si="2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/>
      <c r="B37" s="115"/>
      <c r="C37" s="152"/>
      <c r="D37" s="152"/>
      <c r="E37" s="152"/>
      <c r="F37" s="125">
        <v>0</v>
      </c>
      <c r="G37" s="125">
        <v>0</v>
      </c>
      <c r="H37" s="126">
        <f t="shared" si="3"/>
        <v>0</v>
      </c>
      <c r="I37" s="156"/>
      <c r="J37" s="128">
        <v>0</v>
      </c>
      <c r="K37" s="119">
        <f t="shared" si="0"/>
        <v>0</v>
      </c>
      <c r="L37" s="119">
        <f t="shared" si="5"/>
        <v>0</v>
      </c>
      <c r="M37" s="119">
        <v>0</v>
      </c>
      <c r="N37" s="119">
        <v>0</v>
      </c>
      <c r="O37" s="119">
        <f t="shared" si="4"/>
        <v>0</v>
      </c>
      <c r="P37" s="119">
        <v>0</v>
      </c>
      <c r="Q37" s="119">
        <v>0</v>
      </c>
      <c r="R37" s="119">
        <v>0</v>
      </c>
      <c r="S37" s="119">
        <f t="shared" si="1"/>
        <v>0</v>
      </c>
      <c r="T37" s="119">
        <f t="shared" si="2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/>
      <c r="B38" s="115"/>
      <c r="C38" s="152"/>
      <c r="D38" s="152"/>
      <c r="E38" s="152"/>
      <c r="F38" s="125">
        <v>0</v>
      </c>
      <c r="G38" s="125">
        <v>0</v>
      </c>
      <c r="H38" s="126">
        <f t="shared" si="3"/>
        <v>0</v>
      </c>
      <c r="I38" s="156"/>
      <c r="J38" s="128">
        <v>0</v>
      </c>
      <c r="K38" s="119">
        <f t="shared" si="0"/>
        <v>0</v>
      </c>
      <c r="L38" s="119">
        <f t="shared" si="5"/>
        <v>0</v>
      </c>
      <c r="M38" s="119">
        <v>0</v>
      </c>
      <c r="N38" s="119">
        <v>0</v>
      </c>
      <c r="O38" s="119">
        <f t="shared" si="4"/>
        <v>0</v>
      </c>
      <c r="P38" s="119">
        <v>0</v>
      </c>
      <c r="Q38" s="119">
        <v>0</v>
      </c>
      <c r="R38" s="119">
        <v>0</v>
      </c>
      <c r="S38" s="119">
        <f t="shared" si="1"/>
        <v>0</v>
      </c>
      <c r="T38" s="119">
        <f t="shared" si="2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/>
      <c r="B39" s="115"/>
      <c r="C39" s="152"/>
      <c r="D39" s="152"/>
      <c r="E39" s="152"/>
      <c r="F39" s="125">
        <v>0</v>
      </c>
      <c r="G39" s="125">
        <v>0</v>
      </c>
      <c r="H39" s="126">
        <f t="shared" si="3"/>
        <v>0</v>
      </c>
      <c r="I39" s="156"/>
      <c r="J39" s="128">
        <v>0</v>
      </c>
      <c r="K39" s="119">
        <f t="shared" si="0"/>
        <v>0</v>
      </c>
      <c r="L39" s="119">
        <f t="shared" si="5"/>
        <v>0</v>
      </c>
      <c r="M39" s="119">
        <v>0</v>
      </c>
      <c r="N39" s="119">
        <v>0</v>
      </c>
      <c r="O39" s="119">
        <f t="shared" si="4"/>
        <v>0</v>
      </c>
      <c r="P39" s="119">
        <v>0</v>
      </c>
      <c r="Q39" s="119">
        <v>0</v>
      </c>
      <c r="R39" s="119">
        <v>0</v>
      </c>
      <c r="S39" s="119">
        <f t="shared" si="1"/>
        <v>0</v>
      </c>
      <c r="T39" s="119">
        <f t="shared" si="2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/>
      <c r="B40" s="115"/>
      <c r="C40" s="152"/>
      <c r="D40" s="152"/>
      <c r="E40" s="152"/>
      <c r="F40" s="125">
        <v>0</v>
      </c>
      <c r="G40" s="125">
        <v>0</v>
      </c>
      <c r="H40" s="126">
        <f t="shared" si="3"/>
        <v>0</v>
      </c>
      <c r="I40" s="156"/>
      <c r="J40" s="128">
        <v>0</v>
      </c>
      <c r="K40" s="119">
        <f t="shared" si="0"/>
        <v>0</v>
      </c>
      <c r="L40" s="119">
        <f t="shared" si="5"/>
        <v>0</v>
      </c>
      <c r="M40" s="119">
        <v>0</v>
      </c>
      <c r="N40" s="119">
        <v>0</v>
      </c>
      <c r="O40" s="119">
        <f t="shared" si="4"/>
        <v>0</v>
      </c>
      <c r="P40" s="119">
        <v>0</v>
      </c>
      <c r="Q40" s="119">
        <v>0</v>
      </c>
      <c r="R40" s="119">
        <v>0</v>
      </c>
      <c r="S40" s="119">
        <f t="shared" si="1"/>
        <v>0</v>
      </c>
      <c r="T40" s="119">
        <f t="shared" si="2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/>
      <c r="B41" s="115"/>
      <c r="C41" s="152"/>
      <c r="D41" s="152"/>
      <c r="E41" s="152"/>
      <c r="F41" s="125">
        <v>0</v>
      </c>
      <c r="G41" s="125">
        <v>0</v>
      </c>
      <c r="H41" s="126">
        <f t="shared" si="3"/>
        <v>0</v>
      </c>
      <c r="I41" s="156"/>
      <c r="J41" s="128">
        <v>0</v>
      </c>
      <c r="K41" s="119">
        <f t="shared" si="0"/>
        <v>0</v>
      </c>
      <c r="L41" s="119">
        <f t="shared" si="5"/>
        <v>0</v>
      </c>
      <c r="M41" s="119">
        <v>0</v>
      </c>
      <c r="N41" s="119">
        <v>0</v>
      </c>
      <c r="O41" s="119">
        <f t="shared" si="4"/>
        <v>0</v>
      </c>
      <c r="P41" s="119">
        <v>0</v>
      </c>
      <c r="Q41" s="119">
        <v>0</v>
      </c>
      <c r="R41" s="119">
        <v>0</v>
      </c>
      <c r="S41" s="119">
        <f t="shared" si="1"/>
        <v>0</v>
      </c>
      <c r="T41" s="119">
        <f t="shared" si="2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120183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R42" si="6">SUM(J17:J41)</f>
        <v>0</v>
      </c>
      <c r="K42" s="133">
        <f t="shared" si="6"/>
        <v>120183</v>
      </c>
      <c r="L42" s="133">
        <f>SUM(L17:L41)</f>
        <v>40682</v>
      </c>
      <c r="M42" s="133">
        <f t="shared" si="6"/>
        <v>495</v>
      </c>
      <c r="N42" s="133">
        <f t="shared" si="6"/>
        <v>0</v>
      </c>
      <c r="O42" s="118">
        <f t="shared" si="6"/>
        <v>1743</v>
      </c>
      <c r="P42" s="118">
        <f t="shared" si="6"/>
        <v>187</v>
      </c>
      <c r="Q42" s="118">
        <f t="shared" si="6"/>
        <v>21217</v>
      </c>
      <c r="R42" s="118">
        <f t="shared" si="6"/>
        <v>0</v>
      </c>
      <c r="S42" s="118">
        <f>SUM(S17:S41)</f>
        <v>64324</v>
      </c>
      <c r="T42" s="118">
        <f>SUM(T17:T41)</f>
        <v>184507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211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22.5" thickTop="1">
      <c r="A55" s="115">
        <v>1</v>
      </c>
      <c r="B55" s="149" t="str">
        <f t="shared" ref="B55:D70" si="7">+B17</f>
        <v>----</v>
      </c>
      <c r="C55" s="151" t="str">
        <f t="shared" si="7"/>
        <v>Special Assistant
(Washington, D.C. Liaison)</v>
      </c>
      <c r="D55" s="149" t="str">
        <f t="shared" si="7"/>
        <v>Madeleine Z. Bordallo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115">
        <f t="shared" ref="A56:A72" si="8">A55+1</f>
        <v>2</v>
      </c>
      <c r="B56" s="149" t="str">
        <f t="shared" si="7"/>
        <v>----</v>
      </c>
      <c r="C56" s="149" t="str">
        <f t="shared" si="7"/>
        <v>Staff Assistant</v>
      </c>
      <c r="D56" s="149" t="str">
        <f t="shared" si="7"/>
        <v>Rosanna M. Mantanona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9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8"/>
        <v>3</v>
      </c>
      <c r="B57" s="149">
        <f t="shared" si="7"/>
        <v>0</v>
      </c>
      <c r="C57" s="149">
        <f t="shared" si="7"/>
        <v>0</v>
      </c>
      <c r="D57" s="149">
        <f t="shared" si="7"/>
        <v>0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9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8"/>
        <v>4</v>
      </c>
      <c r="B58" s="149">
        <f t="shared" si="7"/>
        <v>0</v>
      </c>
      <c r="C58" s="149">
        <f t="shared" si="7"/>
        <v>0</v>
      </c>
      <c r="D58" s="149">
        <f t="shared" si="7"/>
        <v>0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9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8"/>
        <v>5</v>
      </c>
      <c r="B59" s="149">
        <f t="shared" si="7"/>
        <v>0</v>
      </c>
      <c r="C59" s="149">
        <f t="shared" si="7"/>
        <v>0</v>
      </c>
      <c r="D59" s="149">
        <f t="shared" si="7"/>
        <v>0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9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8"/>
        <v>6</v>
      </c>
      <c r="B60" s="149">
        <f t="shared" si="7"/>
        <v>0</v>
      </c>
      <c r="C60" s="149">
        <f t="shared" si="7"/>
        <v>0</v>
      </c>
      <c r="D60" s="149">
        <f t="shared" si="7"/>
        <v>0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9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8"/>
        <v>7</v>
      </c>
      <c r="B61" s="149">
        <f t="shared" si="7"/>
        <v>0</v>
      </c>
      <c r="C61" s="149">
        <f t="shared" si="7"/>
        <v>0</v>
      </c>
      <c r="D61" s="149">
        <f t="shared" si="7"/>
        <v>0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9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8"/>
        <v>8</v>
      </c>
      <c r="B62" s="149">
        <f t="shared" si="7"/>
        <v>0</v>
      </c>
      <c r="C62" s="149">
        <f t="shared" si="7"/>
        <v>0</v>
      </c>
      <c r="D62" s="149">
        <f t="shared" si="7"/>
        <v>0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9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8"/>
        <v>9</v>
      </c>
      <c r="B63" s="149">
        <f t="shared" si="7"/>
        <v>0</v>
      </c>
      <c r="C63" s="149">
        <f t="shared" si="7"/>
        <v>0</v>
      </c>
      <c r="D63" s="149">
        <f t="shared" si="7"/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9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8"/>
        <v>10</v>
      </c>
      <c r="B64" s="149">
        <f t="shared" si="7"/>
        <v>0</v>
      </c>
      <c r="C64" s="149">
        <f t="shared" si="7"/>
        <v>0</v>
      </c>
      <c r="D64" s="149">
        <f t="shared" si="7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9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8"/>
        <v>11</v>
      </c>
      <c r="B65" s="149">
        <f t="shared" si="7"/>
        <v>0</v>
      </c>
      <c r="C65" s="149">
        <f t="shared" si="7"/>
        <v>0</v>
      </c>
      <c r="D65" s="149">
        <f t="shared" si="7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9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8"/>
        <v>12</v>
      </c>
      <c r="B66" s="149">
        <f t="shared" si="7"/>
        <v>0</v>
      </c>
      <c r="C66" s="149">
        <f t="shared" si="7"/>
        <v>0</v>
      </c>
      <c r="D66" s="149">
        <f t="shared" si="7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9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8"/>
        <v>13</v>
      </c>
      <c r="B67" s="149">
        <f t="shared" si="7"/>
        <v>0</v>
      </c>
      <c r="C67" s="149">
        <f t="shared" si="7"/>
        <v>0</v>
      </c>
      <c r="D67" s="149">
        <f t="shared" si="7"/>
        <v>0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9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8"/>
        <v>14</v>
      </c>
      <c r="B68" s="149">
        <f t="shared" si="7"/>
        <v>0</v>
      </c>
      <c r="C68" s="149">
        <f t="shared" si="7"/>
        <v>0</v>
      </c>
      <c r="D68" s="149">
        <f t="shared" si="7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9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8"/>
        <v>15</v>
      </c>
      <c r="B69" s="149">
        <f t="shared" si="7"/>
        <v>0</v>
      </c>
      <c r="C69" s="149">
        <f t="shared" si="7"/>
        <v>0</v>
      </c>
      <c r="D69" s="149">
        <f t="shared" si="7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9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8"/>
        <v>16</v>
      </c>
      <c r="B70" s="149">
        <f t="shared" si="7"/>
        <v>0</v>
      </c>
      <c r="C70" s="149">
        <f t="shared" si="7"/>
        <v>0</v>
      </c>
      <c r="D70" s="149">
        <f t="shared" si="7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9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8"/>
        <v>17</v>
      </c>
      <c r="B71" s="149">
        <f t="shared" ref="B71:D79" si="10">+B33</f>
        <v>0</v>
      </c>
      <c r="C71" s="149">
        <f t="shared" si="10"/>
        <v>0</v>
      </c>
      <c r="D71" s="149">
        <f t="shared" si="10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9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8"/>
        <v>18</v>
      </c>
      <c r="B72" s="149">
        <f t="shared" si="10"/>
        <v>0</v>
      </c>
      <c r="C72" s="149">
        <f t="shared" si="10"/>
        <v>0</v>
      </c>
      <c r="D72" s="149">
        <f t="shared" si="10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9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10"/>
        <v>0</v>
      </c>
      <c r="C73" s="149">
        <f t="shared" si="10"/>
        <v>0</v>
      </c>
      <c r="D73" s="149">
        <f t="shared" si="10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9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10"/>
        <v>0</v>
      </c>
      <c r="C74" s="149">
        <f t="shared" si="10"/>
        <v>0</v>
      </c>
      <c r="D74" s="149">
        <f t="shared" si="10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9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10"/>
        <v>0</v>
      </c>
      <c r="C75" s="149">
        <f t="shared" si="10"/>
        <v>0</v>
      </c>
      <c r="D75" s="149">
        <f t="shared" si="10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9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10"/>
        <v>0</v>
      </c>
      <c r="C76" s="149">
        <f t="shared" si="10"/>
        <v>0</v>
      </c>
      <c r="D76" s="149">
        <f t="shared" si="10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9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10"/>
        <v>0</v>
      </c>
      <c r="C77" s="149">
        <f t="shared" si="10"/>
        <v>0</v>
      </c>
      <c r="D77" s="149">
        <f t="shared" si="10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9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10"/>
        <v>0</v>
      </c>
      <c r="C78" s="149">
        <f t="shared" si="10"/>
        <v>0</v>
      </c>
      <c r="D78" s="149">
        <f t="shared" si="10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9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10"/>
        <v>0</v>
      </c>
      <c r="C79" s="149">
        <f t="shared" si="10"/>
        <v>0</v>
      </c>
      <c r="D79" s="149">
        <f t="shared" si="10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9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11">SUM(E55:E79)</f>
        <v>0</v>
      </c>
      <c r="F80" s="133">
        <f t="shared" si="11"/>
        <v>0</v>
      </c>
      <c r="G80" s="133">
        <f t="shared" si="11"/>
        <v>0</v>
      </c>
      <c r="H80" s="133">
        <f t="shared" si="11"/>
        <v>0</v>
      </c>
      <c r="I80" s="133">
        <f t="shared" si="11"/>
        <v>0</v>
      </c>
      <c r="J80" s="133">
        <f t="shared" si="11"/>
        <v>0</v>
      </c>
      <c r="K80" s="133">
        <f t="shared" si="11"/>
        <v>0</v>
      </c>
      <c r="L80" s="133">
        <f t="shared" si="11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&amp;L &amp;"Times New Roman,Bold"&amp;14&amp;K04+000 LOCAL FUNDING 0200 26 009
&amp;C&amp;"Times New Roman,Bold"&amp;14Government of Guam
Fiscal Year 2026
Agency Staffing Pattern
(CURRENT)&amp;R&amp;"Times New Roman,Bold"[BBMR BD-1]           </oddHeader>
  </headerFooter>
  <rowBreaks count="1" manualBreakCount="1"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6E4E-30E3-4196-9183-D6F1DF9FD68A}">
  <dimension ref="A1:BV120"/>
  <sheetViews>
    <sheetView view="pageLayout" topLeftCell="A13" zoomScale="142" zoomScaleNormal="178" zoomScaleSheetLayoutView="100" zoomScalePageLayoutView="142" workbookViewId="0">
      <selection activeCell="R26" sqref="R26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139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0" t="s">
        <v>219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95" t="s">
        <v>29</v>
      </c>
      <c r="J14" s="296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97"/>
      <c r="J15" s="298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212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115">
        <v>64</v>
      </c>
      <c r="B17" s="116" t="s">
        <v>63</v>
      </c>
      <c r="C17" s="121" t="s">
        <v>140</v>
      </c>
      <c r="D17" s="122" t="s">
        <v>141</v>
      </c>
      <c r="E17" s="117" t="s">
        <v>63</v>
      </c>
      <c r="F17" s="194">
        <v>55000</v>
      </c>
      <c r="G17" s="191">
        <v>0</v>
      </c>
      <c r="H17" s="191">
        <f>+L55</f>
        <v>0</v>
      </c>
      <c r="I17" s="210" t="s">
        <v>63</v>
      </c>
      <c r="J17" s="191">
        <v>0</v>
      </c>
      <c r="K17" s="193">
        <f t="shared" ref="K17:K41" si="0">(+F17+G17+H17+J17)</f>
        <v>55000</v>
      </c>
      <c r="L17" s="193">
        <f>ROUND((K17*0.3385),0)</f>
        <v>18618</v>
      </c>
      <c r="M17" s="193">
        <v>495</v>
      </c>
      <c r="N17" s="193">
        <v>0</v>
      </c>
      <c r="O17" s="193">
        <f>ROUND((K17*0.0145),0)</f>
        <v>798</v>
      </c>
      <c r="P17" s="193">
        <v>187</v>
      </c>
      <c r="Q17" s="196">
        <v>12977</v>
      </c>
      <c r="R17" s="196">
        <v>459</v>
      </c>
      <c r="S17" s="193">
        <f t="shared" ref="S17:S41" si="1">+L17+M17+N17+O17+P17+Q17+R17</f>
        <v>33534</v>
      </c>
      <c r="T17" s="193">
        <f t="shared" ref="T17:T41" si="2">+K17+S17</f>
        <v>88534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f t="shared" ref="A18:A24" si="3">A17+1</f>
        <v>65</v>
      </c>
      <c r="B18" s="120" t="s">
        <v>63</v>
      </c>
      <c r="C18" s="117" t="s">
        <v>85</v>
      </c>
      <c r="D18" s="122" t="s">
        <v>142</v>
      </c>
      <c r="E18" s="122" t="s">
        <v>63</v>
      </c>
      <c r="F18" s="197">
        <v>37914</v>
      </c>
      <c r="G18" s="202">
        <v>0</v>
      </c>
      <c r="H18" s="191">
        <f t="shared" ref="H18:H41" si="4">+L56</f>
        <v>0</v>
      </c>
      <c r="I18" s="210" t="s">
        <v>63</v>
      </c>
      <c r="J18" s="191">
        <v>0</v>
      </c>
      <c r="K18" s="193">
        <f t="shared" si="0"/>
        <v>37914</v>
      </c>
      <c r="L18" s="193">
        <f>ROUND((K18*0.3385),0)</f>
        <v>12834</v>
      </c>
      <c r="M18" s="193">
        <v>495</v>
      </c>
      <c r="N18" s="193">
        <v>0</v>
      </c>
      <c r="O18" s="193">
        <f t="shared" ref="O18:O41" si="5">ROUND((K18*0.0145),0)</f>
        <v>550</v>
      </c>
      <c r="P18" s="193">
        <v>187</v>
      </c>
      <c r="Q18" s="200">
        <v>8150</v>
      </c>
      <c r="R18" s="200">
        <v>0</v>
      </c>
      <c r="S18" s="193">
        <f t="shared" si="1"/>
        <v>22216</v>
      </c>
      <c r="T18" s="193">
        <f t="shared" si="2"/>
        <v>60130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3"/>
        <v>66</v>
      </c>
      <c r="B19" s="120" t="s">
        <v>63</v>
      </c>
      <c r="C19" s="117" t="s">
        <v>85</v>
      </c>
      <c r="D19" s="122" t="s">
        <v>225</v>
      </c>
      <c r="E19" s="122" t="s">
        <v>63</v>
      </c>
      <c r="F19" s="197">
        <v>33176</v>
      </c>
      <c r="G19" s="202">
        <v>0</v>
      </c>
      <c r="H19" s="191">
        <f t="shared" si="4"/>
        <v>0</v>
      </c>
      <c r="I19" s="210" t="s">
        <v>63</v>
      </c>
      <c r="J19" s="191">
        <v>0</v>
      </c>
      <c r="K19" s="193">
        <f t="shared" si="0"/>
        <v>33176</v>
      </c>
      <c r="L19" s="212">
        <f t="shared" ref="L19:L27" si="6">ROUND((K19*0.3385),0)</f>
        <v>11230</v>
      </c>
      <c r="M19" s="193">
        <v>0</v>
      </c>
      <c r="N19" s="193">
        <v>0</v>
      </c>
      <c r="O19" s="193">
        <f t="shared" si="5"/>
        <v>481</v>
      </c>
      <c r="P19" s="193">
        <v>187</v>
      </c>
      <c r="Q19" s="200">
        <v>0</v>
      </c>
      <c r="R19" s="200">
        <v>0</v>
      </c>
      <c r="S19" s="193">
        <f t="shared" si="1"/>
        <v>11898</v>
      </c>
      <c r="T19" s="193">
        <f t="shared" si="2"/>
        <v>45074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3"/>
        <v>67</v>
      </c>
      <c r="B20" s="120" t="s">
        <v>63</v>
      </c>
      <c r="C20" s="117" t="s">
        <v>85</v>
      </c>
      <c r="D20" s="122" t="s">
        <v>143</v>
      </c>
      <c r="E20" s="122" t="s">
        <v>63</v>
      </c>
      <c r="F20" s="197">
        <v>33182</v>
      </c>
      <c r="G20" s="202">
        <v>0</v>
      </c>
      <c r="H20" s="191">
        <f t="shared" si="4"/>
        <v>0</v>
      </c>
      <c r="I20" s="210" t="s">
        <v>63</v>
      </c>
      <c r="J20" s="191">
        <v>0</v>
      </c>
      <c r="K20" s="193">
        <f t="shared" si="0"/>
        <v>33182</v>
      </c>
      <c r="L20" s="212">
        <f t="shared" si="6"/>
        <v>11232</v>
      </c>
      <c r="M20" s="193">
        <v>0</v>
      </c>
      <c r="N20" s="193">
        <v>0</v>
      </c>
      <c r="O20" s="193">
        <f t="shared" si="5"/>
        <v>481</v>
      </c>
      <c r="P20" s="193">
        <v>187</v>
      </c>
      <c r="Q20" s="200">
        <v>4141</v>
      </c>
      <c r="R20" s="200">
        <v>373</v>
      </c>
      <c r="S20" s="193">
        <f t="shared" si="1"/>
        <v>16414</v>
      </c>
      <c r="T20" s="193">
        <f t="shared" si="2"/>
        <v>49596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3"/>
        <v>68</v>
      </c>
      <c r="B21" s="120" t="s">
        <v>63</v>
      </c>
      <c r="C21" s="117" t="s">
        <v>85</v>
      </c>
      <c r="D21" s="122" t="s">
        <v>164</v>
      </c>
      <c r="E21" s="122" t="s">
        <v>63</v>
      </c>
      <c r="F21" s="197">
        <v>28000</v>
      </c>
      <c r="G21" s="202">
        <v>0</v>
      </c>
      <c r="H21" s="191">
        <f t="shared" ref="H21:H26" si="7">+L59</f>
        <v>0</v>
      </c>
      <c r="I21" s="210" t="s">
        <v>63</v>
      </c>
      <c r="J21" s="191">
        <v>0</v>
      </c>
      <c r="K21" s="193">
        <f t="shared" ref="K21:K26" si="8">(+F21+G21+H21+J21)</f>
        <v>28000</v>
      </c>
      <c r="L21" s="212">
        <f t="shared" ref="L21:L26" si="9">ROUND((K21*0.3385),0)</f>
        <v>9478</v>
      </c>
      <c r="M21" s="193">
        <v>495</v>
      </c>
      <c r="N21" s="193">
        <v>0</v>
      </c>
      <c r="O21" s="193">
        <f t="shared" ref="O21:O26" si="10">ROUND((K21*0.0145),0)</f>
        <v>406</v>
      </c>
      <c r="P21" s="193">
        <v>187</v>
      </c>
      <c r="Q21" s="200">
        <v>8150</v>
      </c>
      <c r="R21" s="200">
        <v>373</v>
      </c>
      <c r="S21" s="193">
        <f t="shared" ref="S21:S26" si="11">+L21+M21+N21+O21+P21+Q21+R21</f>
        <v>19089</v>
      </c>
      <c r="T21" s="193">
        <f t="shared" ref="T21:T26" si="12">+K21+S21</f>
        <v>47089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3"/>
        <v>69</v>
      </c>
      <c r="B22" s="120" t="s">
        <v>63</v>
      </c>
      <c r="C22" s="117" t="s">
        <v>85</v>
      </c>
      <c r="D22" s="122" t="s">
        <v>169</v>
      </c>
      <c r="E22" s="122" t="s">
        <v>63</v>
      </c>
      <c r="F22" s="197">
        <v>26520</v>
      </c>
      <c r="G22" s="202">
        <v>0</v>
      </c>
      <c r="H22" s="191">
        <f t="shared" si="7"/>
        <v>0</v>
      </c>
      <c r="I22" s="210" t="s">
        <v>63</v>
      </c>
      <c r="J22" s="191">
        <v>0</v>
      </c>
      <c r="K22" s="193">
        <f t="shared" si="8"/>
        <v>26520</v>
      </c>
      <c r="L22" s="212">
        <f t="shared" si="9"/>
        <v>8977</v>
      </c>
      <c r="M22" s="193">
        <v>495</v>
      </c>
      <c r="N22" s="193">
        <v>0</v>
      </c>
      <c r="O22" s="193">
        <f t="shared" si="10"/>
        <v>385</v>
      </c>
      <c r="P22" s="193">
        <v>187</v>
      </c>
      <c r="Q22" s="200">
        <v>15290</v>
      </c>
      <c r="R22" s="200">
        <v>0</v>
      </c>
      <c r="S22" s="193">
        <f t="shared" si="11"/>
        <v>25334</v>
      </c>
      <c r="T22" s="193">
        <f t="shared" si="12"/>
        <v>51854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3"/>
        <v>70</v>
      </c>
      <c r="B23" s="120" t="s">
        <v>63</v>
      </c>
      <c r="C23" s="117" t="s">
        <v>85</v>
      </c>
      <c r="D23" s="157" t="s">
        <v>203</v>
      </c>
      <c r="E23" s="122" t="s">
        <v>63</v>
      </c>
      <c r="F23" s="197">
        <v>26520</v>
      </c>
      <c r="G23" s="202">
        <v>0</v>
      </c>
      <c r="H23" s="191">
        <f t="shared" ref="H23:H25" si="13">+L61</f>
        <v>0</v>
      </c>
      <c r="I23" s="210" t="s">
        <v>63</v>
      </c>
      <c r="J23" s="191">
        <v>0</v>
      </c>
      <c r="K23" s="193">
        <f t="shared" ref="K23:K25" si="14">(+F23+G23+H23+J23)</f>
        <v>26520</v>
      </c>
      <c r="L23" s="212">
        <f t="shared" ref="L23" si="15">ROUND((K23*0.3385),0)</f>
        <v>8977</v>
      </c>
      <c r="M23" s="193">
        <v>495</v>
      </c>
      <c r="N23" s="193">
        <v>0</v>
      </c>
      <c r="O23" s="193">
        <f t="shared" ref="O23:O25" si="16">ROUND((K23*0.0145),0)</f>
        <v>385</v>
      </c>
      <c r="P23" s="193">
        <v>187</v>
      </c>
      <c r="Q23" s="200">
        <v>0</v>
      </c>
      <c r="R23" s="200">
        <v>373</v>
      </c>
      <c r="S23" s="193">
        <f t="shared" ref="S23:S25" si="17">+L23+M23+N23+O23+P23+Q23+R23</f>
        <v>10417</v>
      </c>
      <c r="T23" s="193">
        <f t="shared" ref="T23:T25" si="18">+K23+S23</f>
        <v>36937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3"/>
        <v>71</v>
      </c>
      <c r="B24" s="120" t="s">
        <v>63</v>
      </c>
      <c r="C24" s="117" t="s">
        <v>85</v>
      </c>
      <c r="D24" s="174" t="s">
        <v>224</v>
      </c>
      <c r="E24" s="170" t="s">
        <v>63</v>
      </c>
      <c r="F24" s="201">
        <v>37545</v>
      </c>
      <c r="G24" s="204">
        <v>0</v>
      </c>
      <c r="H24" s="191">
        <f t="shared" si="13"/>
        <v>0</v>
      </c>
      <c r="I24" s="206" t="s">
        <v>63</v>
      </c>
      <c r="J24" s="191">
        <v>0</v>
      </c>
      <c r="K24" s="192">
        <f t="shared" si="14"/>
        <v>37545</v>
      </c>
      <c r="L24" s="192">
        <f t="shared" ref="L24:L25" si="19">ROUND((K24*0.3077),0)</f>
        <v>11553</v>
      </c>
      <c r="M24" s="192">
        <v>495</v>
      </c>
      <c r="N24" s="192">
        <v>0</v>
      </c>
      <c r="O24" s="192">
        <f t="shared" si="16"/>
        <v>544</v>
      </c>
      <c r="P24" s="192">
        <v>187</v>
      </c>
      <c r="Q24" s="205">
        <v>0</v>
      </c>
      <c r="R24" s="205">
        <v>0</v>
      </c>
      <c r="S24" s="192">
        <f t="shared" si="17"/>
        <v>12779</v>
      </c>
      <c r="T24" s="192">
        <f t="shared" si="18"/>
        <v>50324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/>
      <c r="B25" s="120" t="s">
        <v>63</v>
      </c>
      <c r="C25" s="117" t="s">
        <v>85</v>
      </c>
      <c r="D25" s="170" t="s">
        <v>241</v>
      </c>
      <c r="E25" s="170" t="s">
        <v>63</v>
      </c>
      <c r="F25" s="201">
        <v>33182</v>
      </c>
      <c r="G25" s="204">
        <v>0</v>
      </c>
      <c r="H25" s="191">
        <f t="shared" si="13"/>
        <v>0</v>
      </c>
      <c r="I25" s="210" t="s">
        <v>63</v>
      </c>
      <c r="J25" s="191">
        <v>0</v>
      </c>
      <c r="K25" s="192">
        <f t="shared" si="14"/>
        <v>33182</v>
      </c>
      <c r="L25" s="192">
        <f t="shared" si="19"/>
        <v>10210</v>
      </c>
      <c r="M25" s="192">
        <v>0</v>
      </c>
      <c r="N25" s="192">
        <v>0</v>
      </c>
      <c r="O25" s="192">
        <f t="shared" si="16"/>
        <v>481</v>
      </c>
      <c r="P25" s="192">
        <v>187</v>
      </c>
      <c r="Q25" s="205">
        <v>8150</v>
      </c>
      <c r="R25" s="205">
        <v>373</v>
      </c>
      <c r="S25" s="192">
        <f t="shared" si="17"/>
        <v>19401</v>
      </c>
      <c r="T25" s="192">
        <f t="shared" si="18"/>
        <v>52583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/>
      <c r="B26" s="115"/>
      <c r="C26" s="117"/>
      <c r="D26" s="122"/>
      <c r="E26" s="122"/>
      <c r="F26" s="197">
        <v>0</v>
      </c>
      <c r="G26" s="202">
        <v>0</v>
      </c>
      <c r="H26" s="191">
        <f t="shared" si="7"/>
        <v>0</v>
      </c>
      <c r="I26" s="211"/>
      <c r="J26" s="191">
        <v>0</v>
      </c>
      <c r="K26" s="193">
        <f t="shared" si="8"/>
        <v>0</v>
      </c>
      <c r="L26" s="212">
        <f t="shared" si="9"/>
        <v>0</v>
      </c>
      <c r="M26" s="193">
        <v>0</v>
      </c>
      <c r="N26" s="193">
        <v>0</v>
      </c>
      <c r="O26" s="193">
        <f t="shared" si="10"/>
        <v>0</v>
      </c>
      <c r="P26" s="193">
        <v>0</v>
      </c>
      <c r="Q26" s="200">
        <v>0</v>
      </c>
      <c r="R26" s="200">
        <v>0</v>
      </c>
      <c r="S26" s="193">
        <f t="shared" si="11"/>
        <v>0</v>
      </c>
      <c r="T26" s="193">
        <f t="shared" si="12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/>
      <c r="B27" s="115"/>
      <c r="C27" s="117"/>
      <c r="D27" s="122"/>
      <c r="E27" s="122"/>
      <c r="F27" s="197">
        <v>0</v>
      </c>
      <c r="G27" s="202">
        <v>0</v>
      </c>
      <c r="H27" s="191">
        <f t="shared" si="4"/>
        <v>0</v>
      </c>
      <c r="I27" s="211"/>
      <c r="J27" s="191">
        <v>0</v>
      </c>
      <c r="K27" s="193">
        <f t="shared" si="0"/>
        <v>0</v>
      </c>
      <c r="L27" s="212">
        <f t="shared" si="6"/>
        <v>0</v>
      </c>
      <c r="M27" s="193">
        <v>0</v>
      </c>
      <c r="N27" s="193">
        <v>0</v>
      </c>
      <c r="O27" s="193">
        <f t="shared" si="5"/>
        <v>0</v>
      </c>
      <c r="P27" s="193">
        <v>0</v>
      </c>
      <c r="Q27" s="200">
        <v>0</v>
      </c>
      <c r="R27" s="200">
        <v>0</v>
      </c>
      <c r="S27" s="193">
        <f t="shared" si="1"/>
        <v>0</v>
      </c>
      <c r="T27" s="193">
        <f t="shared" si="2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/>
      <c r="B28" s="115"/>
      <c r="C28" s="152"/>
      <c r="D28" s="152"/>
      <c r="E28" s="152"/>
      <c r="F28" s="125">
        <v>0</v>
      </c>
      <c r="G28" s="125">
        <v>0</v>
      </c>
      <c r="H28" s="126">
        <f t="shared" si="4"/>
        <v>0</v>
      </c>
      <c r="I28" s="156"/>
      <c r="J28" s="128">
        <v>0</v>
      </c>
      <c r="K28" s="119">
        <f t="shared" si="0"/>
        <v>0</v>
      </c>
      <c r="L28" s="119">
        <f t="shared" ref="L28:L41" si="20">ROUND((K28*0.2943),0)</f>
        <v>0</v>
      </c>
      <c r="M28" s="119">
        <v>0</v>
      </c>
      <c r="N28" s="119">
        <v>0</v>
      </c>
      <c r="O28" s="119">
        <f t="shared" si="5"/>
        <v>0</v>
      </c>
      <c r="P28" s="119">
        <v>0</v>
      </c>
      <c r="Q28" s="119">
        <v>0</v>
      </c>
      <c r="R28" s="119">
        <v>0</v>
      </c>
      <c r="S28" s="119">
        <f t="shared" si="1"/>
        <v>0</v>
      </c>
      <c r="T28" s="119">
        <f t="shared" si="2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/>
      <c r="B29" s="115"/>
      <c r="C29" s="152"/>
      <c r="D29" s="152"/>
      <c r="E29" s="152"/>
      <c r="F29" s="125">
        <v>0</v>
      </c>
      <c r="G29" s="125">
        <v>0</v>
      </c>
      <c r="H29" s="126">
        <f t="shared" si="4"/>
        <v>0</v>
      </c>
      <c r="I29" s="156"/>
      <c r="J29" s="128">
        <v>0</v>
      </c>
      <c r="K29" s="119">
        <f t="shared" si="0"/>
        <v>0</v>
      </c>
      <c r="L29" s="119">
        <f t="shared" si="20"/>
        <v>0</v>
      </c>
      <c r="M29" s="119">
        <v>0</v>
      </c>
      <c r="N29" s="119">
        <v>0</v>
      </c>
      <c r="O29" s="119">
        <f t="shared" si="5"/>
        <v>0</v>
      </c>
      <c r="P29" s="119">
        <v>0</v>
      </c>
      <c r="Q29" s="119">
        <v>0</v>
      </c>
      <c r="R29" s="119">
        <v>0</v>
      </c>
      <c r="S29" s="119">
        <f t="shared" si="1"/>
        <v>0</v>
      </c>
      <c r="T29" s="119">
        <f t="shared" si="2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/>
      <c r="B30" s="115"/>
      <c r="C30" s="152"/>
      <c r="D30" s="152"/>
      <c r="E30" s="152"/>
      <c r="F30" s="125">
        <v>0</v>
      </c>
      <c r="G30" s="125">
        <v>0</v>
      </c>
      <c r="H30" s="126">
        <f t="shared" si="4"/>
        <v>0</v>
      </c>
      <c r="I30" s="156"/>
      <c r="J30" s="128">
        <v>0</v>
      </c>
      <c r="K30" s="119">
        <f t="shared" si="0"/>
        <v>0</v>
      </c>
      <c r="L30" s="119">
        <f t="shared" si="20"/>
        <v>0</v>
      </c>
      <c r="M30" s="119">
        <v>0</v>
      </c>
      <c r="N30" s="119">
        <v>0</v>
      </c>
      <c r="O30" s="119">
        <f t="shared" si="5"/>
        <v>0</v>
      </c>
      <c r="P30" s="119">
        <v>0</v>
      </c>
      <c r="Q30" s="119">
        <v>0</v>
      </c>
      <c r="R30" s="119">
        <v>0</v>
      </c>
      <c r="S30" s="119">
        <f t="shared" si="1"/>
        <v>0</v>
      </c>
      <c r="T30" s="119">
        <f t="shared" si="2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/>
      <c r="B31" s="115"/>
      <c r="C31" s="152"/>
      <c r="D31" s="152"/>
      <c r="E31" s="152"/>
      <c r="F31" s="125">
        <v>0</v>
      </c>
      <c r="G31" s="125">
        <v>0</v>
      </c>
      <c r="H31" s="126">
        <f t="shared" si="4"/>
        <v>0</v>
      </c>
      <c r="I31" s="156"/>
      <c r="J31" s="128">
        <v>0</v>
      </c>
      <c r="K31" s="119">
        <f t="shared" si="0"/>
        <v>0</v>
      </c>
      <c r="L31" s="119">
        <f t="shared" si="20"/>
        <v>0</v>
      </c>
      <c r="M31" s="119">
        <v>0</v>
      </c>
      <c r="N31" s="119">
        <v>0</v>
      </c>
      <c r="O31" s="119">
        <f t="shared" si="5"/>
        <v>0</v>
      </c>
      <c r="P31" s="119">
        <v>0</v>
      </c>
      <c r="Q31" s="119">
        <v>0</v>
      </c>
      <c r="R31" s="119">
        <v>0</v>
      </c>
      <c r="S31" s="119">
        <f t="shared" si="1"/>
        <v>0</v>
      </c>
      <c r="T31" s="119">
        <f t="shared" si="2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/>
      <c r="B32" s="115"/>
      <c r="C32" s="152"/>
      <c r="D32" s="152"/>
      <c r="E32" s="152"/>
      <c r="F32" s="125">
        <v>0</v>
      </c>
      <c r="G32" s="125">
        <v>0</v>
      </c>
      <c r="H32" s="126">
        <f t="shared" si="4"/>
        <v>0</v>
      </c>
      <c r="I32" s="156"/>
      <c r="J32" s="128">
        <v>0</v>
      </c>
      <c r="K32" s="119">
        <f t="shared" si="0"/>
        <v>0</v>
      </c>
      <c r="L32" s="119">
        <f t="shared" si="20"/>
        <v>0</v>
      </c>
      <c r="M32" s="119">
        <v>0</v>
      </c>
      <c r="N32" s="119">
        <v>0</v>
      </c>
      <c r="O32" s="119">
        <f t="shared" si="5"/>
        <v>0</v>
      </c>
      <c r="P32" s="119">
        <v>0</v>
      </c>
      <c r="Q32" s="119">
        <v>0</v>
      </c>
      <c r="R32" s="119">
        <v>0</v>
      </c>
      <c r="S32" s="119">
        <f t="shared" si="1"/>
        <v>0</v>
      </c>
      <c r="T32" s="119">
        <f t="shared" si="2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/>
      <c r="B33" s="115"/>
      <c r="C33" s="152"/>
      <c r="D33" s="152"/>
      <c r="E33" s="152"/>
      <c r="F33" s="125">
        <v>0</v>
      </c>
      <c r="G33" s="125">
        <v>0</v>
      </c>
      <c r="H33" s="126">
        <f t="shared" si="4"/>
        <v>0</v>
      </c>
      <c r="I33" s="156"/>
      <c r="J33" s="128">
        <v>0</v>
      </c>
      <c r="K33" s="119">
        <f t="shared" si="0"/>
        <v>0</v>
      </c>
      <c r="L33" s="119">
        <f t="shared" si="20"/>
        <v>0</v>
      </c>
      <c r="M33" s="119">
        <v>0</v>
      </c>
      <c r="N33" s="119">
        <v>0</v>
      </c>
      <c r="O33" s="119">
        <f t="shared" si="5"/>
        <v>0</v>
      </c>
      <c r="P33" s="119">
        <v>0</v>
      </c>
      <c r="Q33" s="119">
        <v>0</v>
      </c>
      <c r="R33" s="119">
        <v>0</v>
      </c>
      <c r="S33" s="119">
        <f t="shared" si="1"/>
        <v>0</v>
      </c>
      <c r="T33" s="119">
        <f t="shared" si="2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/>
      <c r="B34" s="115"/>
      <c r="C34" s="152"/>
      <c r="D34" s="152"/>
      <c r="E34" s="152"/>
      <c r="F34" s="125">
        <v>0</v>
      </c>
      <c r="G34" s="125">
        <v>0</v>
      </c>
      <c r="H34" s="126">
        <f t="shared" si="4"/>
        <v>0</v>
      </c>
      <c r="I34" s="156"/>
      <c r="J34" s="128">
        <v>0</v>
      </c>
      <c r="K34" s="119">
        <f t="shared" si="0"/>
        <v>0</v>
      </c>
      <c r="L34" s="119">
        <f t="shared" si="20"/>
        <v>0</v>
      </c>
      <c r="M34" s="119">
        <v>0</v>
      </c>
      <c r="N34" s="119">
        <v>0</v>
      </c>
      <c r="O34" s="119">
        <f t="shared" si="5"/>
        <v>0</v>
      </c>
      <c r="P34" s="119">
        <v>0</v>
      </c>
      <c r="Q34" s="119">
        <v>0</v>
      </c>
      <c r="R34" s="119">
        <v>0</v>
      </c>
      <c r="S34" s="119">
        <f t="shared" si="1"/>
        <v>0</v>
      </c>
      <c r="T34" s="119">
        <f t="shared" si="2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/>
      <c r="B35" s="115"/>
      <c r="C35" s="152"/>
      <c r="D35" s="152"/>
      <c r="E35" s="152"/>
      <c r="F35" s="125">
        <v>0</v>
      </c>
      <c r="G35" s="125">
        <v>0</v>
      </c>
      <c r="H35" s="126">
        <f t="shared" si="4"/>
        <v>0</v>
      </c>
      <c r="I35" s="156"/>
      <c r="J35" s="128">
        <v>0</v>
      </c>
      <c r="K35" s="119">
        <f t="shared" si="0"/>
        <v>0</v>
      </c>
      <c r="L35" s="119">
        <f t="shared" si="20"/>
        <v>0</v>
      </c>
      <c r="M35" s="119">
        <v>0</v>
      </c>
      <c r="N35" s="119">
        <v>0</v>
      </c>
      <c r="O35" s="119">
        <f t="shared" si="5"/>
        <v>0</v>
      </c>
      <c r="P35" s="119">
        <v>0</v>
      </c>
      <c r="Q35" s="119">
        <v>0</v>
      </c>
      <c r="R35" s="119">
        <v>0</v>
      </c>
      <c r="S35" s="119">
        <f t="shared" si="1"/>
        <v>0</v>
      </c>
      <c r="T35" s="119">
        <f t="shared" si="2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/>
      <c r="B36" s="115"/>
      <c r="C36" s="152"/>
      <c r="D36" s="152"/>
      <c r="E36" s="152"/>
      <c r="F36" s="125">
        <v>0</v>
      </c>
      <c r="G36" s="125">
        <v>0</v>
      </c>
      <c r="H36" s="126">
        <f t="shared" si="4"/>
        <v>0</v>
      </c>
      <c r="I36" s="156"/>
      <c r="J36" s="128">
        <v>0</v>
      </c>
      <c r="K36" s="119">
        <f t="shared" si="0"/>
        <v>0</v>
      </c>
      <c r="L36" s="119">
        <f t="shared" si="20"/>
        <v>0</v>
      </c>
      <c r="M36" s="119">
        <v>0</v>
      </c>
      <c r="N36" s="119">
        <v>0</v>
      </c>
      <c r="O36" s="119">
        <f t="shared" si="5"/>
        <v>0</v>
      </c>
      <c r="P36" s="119">
        <v>0</v>
      </c>
      <c r="Q36" s="119">
        <v>0</v>
      </c>
      <c r="R36" s="119">
        <v>0</v>
      </c>
      <c r="S36" s="119">
        <f t="shared" si="1"/>
        <v>0</v>
      </c>
      <c r="T36" s="119">
        <f t="shared" si="2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/>
      <c r="B37" s="115"/>
      <c r="C37" s="152"/>
      <c r="D37" s="152"/>
      <c r="E37" s="152"/>
      <c r="F37" s="125">
        <v>0</v>
      </c>
      <c r="G37" s="125">
        <v>0</v>
      </c>
      <c r="H37" s="126">
        <f t="shared" si="4"/>
        <v>0</v>
      </c>
      <c r="I37" s="156"/>
      <c r="J37" s="128">
        <v>0</v>
      </c>
      <c r="K37" s="119">
        <f t="shared" si="0"/>
        <v>0</v>
      </c>
      <c r="L37" s="119">
        <f t="shared" si="20"/>
        <v>0</v>
      </c>
      <c r="M37" s="119">
        <v>0</v>
      </c>
      <c r="N37" s="119">
        <v>0</v>
      </c>
      <c r="O37" s="119">
        <f t="shared" si="5"/>
        <v>0</v>
      </c>
      <c r="P37" s="119">
        <v>0</v>
      </c>
      <c r="Q37" s="119">
        <v>0</v>
      </c>
      <c r="R37" s="119">
        <v>0</v>
      </c>
      <c r="S37" s="119">
        <f t="shared" si="1"/>
        <v>0</v>
      </c>
      <c r="T37" s="119">
        <f t="shared" si="2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/>
      <c r="B38" s="115"/>
      <c r="C38" s="152"/>
      <c r="D38" s="152"/>
      <c r="E38" s="152"/>
      <c r="F38" s="125">
        <v>0</v>
      </c>
      <c r="G38" s="125">
        <v>0</v>
      </c>
      <c r="H38" s="126">
        <f t="shared" si="4"/>
        <v>0</v>
      </c>
      <c r="I38" s="156"/>
      <c r="J38" s="128">
        <v>0</v>
      </c>
      <c r="K38" s="119">
        <f t="shared" si="0"/>
        <v>0</v>
      </c>
      <c r="L38" s="119">
        <f t="shared" si="20"/>
        <v>0</v>
      </c>
      <c r="M38" s="119">
        <v>0</v>
      </c>
      <c r="N38" s="119">
        <v>0</v>
      </c>
      <c r="O38" s="119">
        <f t="shared" si="5"/>
        <v>0</v>
      </c>
      <c r="P38" s="119">
        <v>0</v>
      </c>
      <c r="Q38" s="119">
        <v>0</v>
      </c>
      <c r="R38" s="119">
        <v>0</v>
      </c>
      <c r="S38" s="119">
        <f t="shared" si="1"/>
        <v>0</v>
      </c>
      <c r="T38" s="119">
        <f t="shared" si="2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/>
      <c r="B39" s="115"/>
      <c r="C39" s="152"/>
      <c r="D39" s="152"/>
      <c r="E39" s="152"/>
      <c r="F39" s="125">
        <v>0</v>
      </c>
      <c r="G39" s="125">
        <v>0</v>
      </c>
      <c r="H39" s="126">
        <f t="shared" si="4"/>
        <v>0</v>
      </c>
      <c r="I39" s="156"/>
      <c r="J39" s="128">
        <v>0</v>
      </c>
      <c r="K39" s="119">
        <f t="shared" si="0"/>
        <v>0</v>
      </c>
      <c r="L39" s="119">
        <f t="shared" si="20"/>
        <v>0</v>
      </c>
      <c r="M39" s="119">
        <v>0</v>
      </c>
      <c r="N39" s="119">
        <v>0</v>
      </c>
      <c r="O39" s="119">
        <f t="shared" si="5"/>
        <v>0</v>
      </c>
      <c r="P39" s="119">
        <v>0</v>
      </c>
      <c r="Q39" s="119">
        <v>0</v>
      </c>
      <c r="R39" s="119">
        <v>0</v>
      </c>
      <c r="S39" s="119">
        <f t="shared" si="1"/>
        <v>0</v>
      </c>
      <c r="T39" s="119">
        <f t="shared" si="2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/>
      <c r="B40" s="115"/>
      <c r="C40" s="152"/>
      <c r="D40" s="152"/>
      <c r="E40" s="152"/>
      <c r="F40" s="125">
        <v>0</v>
      </c>
      <c r="G40" s="125">
        <v>0</v>
      </c>
      <c r="H40" s="126">
        <f t="shared" si="4"/>
        <v>0</v>
      </c>
      <c r="I40" s="156"/>
      <c r="J40" s="128">
        <v>0</v>
      </c>
      <c r="K40" s="119">
        <f t="shared" si="0"/>
        <v>0</v>
      </c>
      <c r="L40" s="119">
        <f t="shared" si="20"/>
        <v>0</v>
      </c>
      <c r="M40" s="119">
        <v>0</v>
      </c>
      <c r="N40" s="119">
        <v>0</v>
      </c>
      <c r="O40" s="119">
        <f t="shared" si="5"/>
        <v>0</v>
      </c>
      <c r="P40" s="119">
        <v>0</v>
      </c>
      <c r="Q40" s="119">
        <v>0</v>
      </c>
      <c r="R40" s="119">
        <v>0</v>
      </c>
      <c r="S40" s="119">
        <f t="shared" si="1"/>
        <v>0</v>
      </c>
      <c r="T40" s="119">
        <f t="shared" si="2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/>
      <c r="B41" s="115"/>
      <c r="C41" s="152"/>
      <c r="D41" s="152"/>
      <c r="E41" s="152"/>
      <c r="F41" s="125">
        <v>0</v>
      </c>
      <c r="G41" s="125">
        <v>0</v>
      </c>
      <c r="H41" s="126">
        <f t="shared" si="4"/>
        <v>0</v>
      </c>
      <c r="I41" s="156"/>
      <c r="J41" s="128">
        <v>0</v>
      </c>
      <c r="K41" s="119">
        <f t="shared" si="0"/>
        <v>0</v>
      </c>
      <c r="L41" s="119">
        <f t="shared" si="20"/>
        <v>0</v>
      </c>
      <c r="M41" s="119">
        <v>0</v>
      </c>
      <c r="N41" s="119">
        <v>0</v>
      </c>
      <c r="O41" s="119">
        <f t="shared" si="5"/>
        <v>0</v>
      </c>
      <c r="P41" s="119">
        <v>0</v>
      </c>
      <c r="Q41" s="119">
        <v>0</v>
      </c>
      <c r="R41" s="119">
        <v>0</v>
      </c>
      <c r="S41" s="119">
        <f t="shared" si="1"/>
        <v>0</v>
      </c>
      <c r="T41" s="119">
        <f t="shared" si="2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311039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S42" si="21">SUM(J17:J41)</f>
        <v>0</v>
      </c>
      <c r="K42" s="133">
        <f t="shared" si="21"/>
        <v>311039</v>
      </c>
      <c r="L42" s="133">
        <f>SUM(L17:L41)</f>
        <v>103109</v>
      </c>
      <c r="M42" s="133">
        <f t="shared" si="21"/>
        <v>2970</v>
      </c>
      <c r="N42" s="133">
        <f t="shared" si="21"/>
        <v>0</v>
      </c>
      <c r="O42" s="118">
        <f t="shared" si="21"/>
        <v>4511</v>
      </c>
      <c r="P42" s="118">
        <f t="shared" si="21"/>
        <v>1683</v>
      </c>
      <c r="Q42" s="118">
        <f t="shared" si="21"/>
        <v>56858</v>
      </c>
      <c r="R42" s="118">
        <f t="shared" si="21"/>
        <v>1951</v>
      </c>
      <c r="S42" s="118">
        <f t="shared" si="21"/>
        <v>171082</v>
      </c>
      <c r="T42" s="118">
        <f>SUM(T17:T41)</f>
        <v>482121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211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22.5" thickTop="1">
      <c r="A55" s="115">
        <v>1</v>
      </c>
      <c r="B55" s="149" t="str">
        <f t="shared" ref="B55:D70" si="22">+B17</f>
        <v>----</v>
      </c>
      <c r="C55" s="151" t="str">
        <f t="shared" si="22"/>
        <v>Special Assistant
(Government House Manager)</v>
      </c>
      <c r="D55" s="149" t="str">
        <f t="shared" si="22"/>
        <v>Andrea M. Finona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115">
        <f t="shared" ref="A56:A72" si="23">A55+1</f>
        <v>2</v>
      </c>
      <c r="B56" s="149" t="str">
        <f t="shared" si="22"/>
        <v>----</v>
      </c>
      <c r="C56" s="149" t="str">
        <f t="shared" si="22"/>
        <v>Staff Assistant</v>
      </c>
      <c r="D56" s="149" t="str">
        <f t="shared" si="22"/>
        <v>Virginia L. McBride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24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23"/>
        <v>3</v>
      </c>
      <c r="B57" s="149" t="str">
        <f t="shared" si="22"/>
        <v>----</v>
      </c>
      <c r="C57" s="149" t="str">
        <f t="shared" si="22"/>
        <v>Staff Assistant</v>
      </c>
      <c r="D57" s="149" t="str">
        <f t="shared" si="22"/>
        <v>Sofia B. Villa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24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23"/>
        <v>4</v>
      </c>
      <c r="B58" s="149" t="str">
        <f t="shared" si="22"/>
        <v>----</v>
      </c>
      <c r="C58" s="149" t="str">
        <f t="shared" si="22"/>
        <v>Staff Assistant</v>
      </c>
      <c r="D58" s="149" t="str">
        <f t="shared" si="22"/>
        <v>Josefa T. Pangelinan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24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23"/>
        <v>5</v>
      </c>
      <c r="B59" s="149" t="str">
        <f t="shared" si="22"/>
        <v>----</v>
      </c>
      <c r="C59" s="149" t="str">
        <f t="shared" si="22"/>
        <v>Staff Assistant</v>
      </c>
      <c r="D59" s="149" t="str">
        <f t="shared" si="22"/>
        <v>Kenneth P. Aguon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24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23"/>
        <v>6</v>
      </c>
      <c r="B60" s="149" t="str">
        <f t="shared" si="22"/>
        <v>----</v>
      </c>
      <c r="C60" s="149" t="str">
        <f t="shared" si="22"/>
        <v>Staff Assistant</v>
      </c>
      <c r="D60" s="149" t="str">
        <f t="shared" si="22"/>
        <v>Rafael M. Villa, Jr.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24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23"/>
        <v>7</v>
      </c>
      <c r="B61" s="149" t="str">
        <f t="shared" si="22"/>
        <v>----</v>
      </c>
      <c r="C61" s="149" t="str">
        <f t="shared" si="22"/>
        <v>Staff Assistant</v>
      </c>
      <c r="D61" s="149" t="str">
        <f t="shared" si="22"/>
        <v>Jesse A. Castro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24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23"/>
        <v>8</v>
      </c>
      <c r="B62" s="149" t="str">
        <f t="shared" si="22"/>
        <v>----</v>
      </c>
      <c r="C62" s="149" t="str">
        <f t="shared" si="22"/>
        <v>Staff Assistant</v>
      </c>
      <c r="D62" s="149" t="str">
        <f t="shared" si="22"/>
        <v>Benny Leon Guerrero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24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23"/>
        <v>9</v>
      </c>
      <c r="B63" s="149" t="str">
        <f t="shared" si="22"/>
        <v>----</v>
      </c>
      <c r="C63" s="149" t="str">
        <f t="shared" si="22"/>
        <v>Staff Assistant</v>
      </c>
      <c r="D63" s="149" t="str">
        <f t="shared" si="22"/>
        <v>Loraine Q. Aguon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24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23"/>
        <v>10</v>
      </c>
      <c r="B64" s="149">
        <f t="shared" si="22"/>
        <v>0</v>
      </c>
      <c r="C64" s="149">
        <f t="shared" si="22"/>
        <v>0</v>
      </c>
      <c r="D64" s="149">
        <f t="shared" si="22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24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23"/>
        <v>11</v>
      </c>
      <c r="B65" s="149">
        <f t="shared" si="22"/>
        <v>0</v>
      </c>
      <c r="C65" s="149">
        <f t="shared" si="22"/>
        <v>0</v>
      </c>
      <c r="D65" s="149">
        <f t="shared" si="22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24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23"/>
        <v>12</v>
      </c>
      <c r="B66" s="149">
        <f t="shared" si="22"/>
        <v>0</v>
      </c>
      <c r="C66" s="149">
        <f t="shared" si="22"/>
        <v>0</v>
      </c>
      <c r="D66" s="149">
        <f t="shared" si="22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24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23"/>
        <v>13</v>
      </c>
      <c r="B67" s="149">
        <f t="shared" si="22"/>
        <v>0</v>
      </c>
      <c r="C67" s="149">
        <f t="shared" si="22"/>
        <v>0</v>
      </c>
      <c r="D67" s="149">
        <f t="shared" si="22"/>
        <v>0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24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23"/>
        <v>14</v>
      </c>
      <c r="B68" s="149">
        <f t="shared" si="22"/>
        <v>0</v>
      </c>
      <c r="C68" s="149">
        <f t="shared" si="22"/>
        <v>0</v>
      </c>
      <c r="D68" s="149">
        <f t="shared" si="22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24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23"/>
        <v>15</v>
      </c>
      <c r="B69" s="149">
        <f t="shared" si="22"/>
        <v>0</v>
      </c>
      <c r="C69" s="149">
        <f t="shared" si="22"/>
        <v>0</v>
      </c>
      <c r="D69" s="149">
        <f t="shared" si="22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24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23"/>
        <v>16</v>
      </c>
      <c r="B70" s="149">
        <f t="shared" si="22"/>
        <v>0</v>
      </c>
      <c r="C70" s="149">
        <f t="shared" si="22"/>
        <v>0</v>
      </c>
      <c r="D70" s="149">
        <f t="shared" si="22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24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23"/>
        <v>17</v>
      </c>
      <c r="B71" s="149">
        <f t="shared" ref="B71:D79" si="25">+B33</f>
        <v>0</v>
      </c>
      <c r="C71" s="149">
        <f t="shared" si="25"/>
        <v>0</v>
      </c>
      <c r="D71" s="149">
        <f t="shared" si="25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24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23"/>
        <v>18</v>
      </c>
      <c r="B72" s="149">
        <f t="shared" si="25"/>
        <v>0</v>
      </c>
      <c r="C72" s="149">
        <f t="shared" si="25"/>
        <v>0</v>
      </c>
      <c r="D72" s="149">
        <f t="shared" si="25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24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25"/>
        <v>0</v>
      </c>
      <c r="C73" s="149">
        <f t="shared" si="25"/>
        <v>0</v>
      </c>
      <c r="D73" s="149">
        <f t="shared" si="25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24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25"/>
        <v>0</v>
      </c>
      <c r="C74" s="149">
        <f t="shared" si="25"/>
        <v>0</v>
      </c>
      <c r="D74" s="149">
        <f t="shared" si="25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24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25"/>
        <v>0</v>
      </c>
      <c r="C75" s="149">
        <f t="shared" si="25"/>
        <v>0</v>
      </c>
      <c r="D75" s="149">
        <f t="shared" si="25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24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25"/>
        <v>0</v>
      </c>
      <c r="C76" s="149">
        <f t="shared" si="25"/>
        <v>0</v>
      </c>
      <c r="D76" s="149">
        <f t="shared" si="25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24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25"/>
        <v>0</v>
      </c>
      <c r="C77" s="149">
        <f t="shared" si="25"/>
        <v>0</v>
      </c>
      <c r="D77" s="149">
        <f t="shared" si="25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24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25"/>
        <v>0</v>
      </c>
      <c r="C78" s="149">
        <f t="shared" si="25"/>
        <v>0</v>
      </c>
      <c r="D78" s="149">
        <f t="shared" si="25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24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25"/>
        <v>0</v>
      </c>
      <c r="C79" s="149">
        <f t="shared" si="25"/>
        <v>0</v>
      </c>
      <c r="D79" s="149">
        <f t="shared" si="25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24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26">SUM(E55:E79)</f>
        <v>0</v>
      </c>
      <c r="F80" s="133">
        <f t="shared" si="26"/>
        <v>0</v>
      </c>
      <c r="G80" s="133">
        <f t="shared" si="26"/>
        <v>0</v>
      </c>
      <c r="H80" s="133">
        <f t="shared" si="26"/>
        <v>0</v>
      </c>
      <c r="I80" s="133">
        <f t="shared" si="26"/>
        <v>0</v>
      </c>
      <c r="J80" s="133">
        <f t="shared" si="26"/>
        <v>0</v>
      </c>
      <c r="K80" s="133">
        <f t="shared" si="26"/>
        <v>0</v>
      </c>
      <c r="L80" s="133">
        <f t="shared" si="26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&amp;L  &amp;"SWISS,Bold"&amp;K04+000LOCAL FUNDING  0210 26 007&amp;"SWISS,Regular"&amp;K000000
&amp;C&amp;"Times New Roman,Bold"&amp;14Government of Guam
Fiscal Year 2026
Agency Staffing Pattern
(CURRENT)&amp;R&amp;"Times New Roman,Bold"[BBMR BD-1]           </oddHeader>
  </headerFooter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1D98-EC77-4B99-9676-94187481D2F7}">
  <dimension ref="A1:BV120"/>
  <sheetViews>
    <sheetView view="pageLayout" zoomScale="106" zoomScaleNormal="118" zoomScaleSheetLayoutView="100" zoomScalePageLayoutView="106" workbookViewId="0">
      <selection activeCell="D24" sqref="D24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144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0" t="s">
        <v>220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95" t="s">
        <v>29</v>
      </c>
      <c r="J14" s="296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97"/>
      <c r="J15" s="298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212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Top="1">
      <c r="A17" s="115">
        <v>69</v>
      </c>
      <c r="B17" s="116" t="s">
        <v>63</v>
      </c>
      <c r="C17" s="117" t="s">
        <v>145</v>
      </c>
      <c r="D17" s="117" t="s">
        <v>146</v>
      </c>
      <c r="E17" s="117" t="s">
        <v>63</v>
      </c>
      <c r="F17" s="231">
        <v>85000</v>
      </c>
      <c r="G17" s="247">
        <v>0</v>
      </c>
      <c r="H17" s="247">
        <f>+L55</f>
        <v>0</v>
      </c>
      <c r="I17" s="281" t="s">
        <v>63</v>
      </c>
      <c r="J17" s="247">
        <v>0</v>
      </c>
      <c r="K17" s="212">
        <f t="shared" ref="K17:K24" si="0">(+F17+G17+H17+J17)</f>
        <v>85000</v>
      </c>
      <c r="L17" s="212">
        <f>ROUND((K17*0.3385),0)</f>
        <v>28773</v>
      </c>
      <c r="M17" s="212">
        <v>495</v>
      </c>
      <c r="N17" s="212">
        <v>0</v>
      </c>
      <c r="O17" s="212">
        <f>ROUND((K17*0.0145),0)</f>
        <v>1233</v>
      </c>
      <c r="P17" s="212">
        <v>187</v>
      </c>
      <c r="Q17" s="239">
        <v>15290</v>
      </c>
      <c r="R17" s="239">
        <v>554</v>
      </c>
      <c r="S17" s="212">
        <f t="shared" ref="S17:S24" si="1">+L17+M17+N17+O17+P17+Q17+R17</f>
        <v>46532</v>
      </c>
      <c r="T17" s="212">
        <f t="shared" ref="T17:T24" si="2">+K17+S17</f>
        <v>131532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21.75">
      <c r="A18" s="115">
        <v>72</v>
      </c>
      <c r="B18" s="120" t="s">
        <v>63</v>
      </c>
      <c r="C18" s="121" t="s">
        <v>147</v>
      </c>
      <c r="D18" s="122" t="s">
        <v>148</v>
      </c>
      <c r="E18" s="122" t="s">
        <v>63</v>
      </c>
      <c r="F18" s="236">
        <v>75602</v>
      </c>
      <c r="G18" s="246">
        <v>0</v>
      </c>
      <c r="H18" s="247">
        <f t="shared" ref="H18:H24" si="3">+L56</f>
        <v>0</v>
      </c>
      <c r="I18" s="281" t="s">
        <v>63</v>
      </c>
      <c r="J18" s="247">
        <v>0</v>
      </c>
      <c r="K18" s="212">
        <f t="shared" si="0"/>
        <v>75602</v>
      </c>
      <c r="L18" s="212">
        <f t="shared" ref="L18:L24" si="4">ROUND((K18*0.3385),0)</f>
        <v>25591</v>
      </c>
      <c r="M18" s="212">
        <v>0</v>
      </c>
      <c r="N18" s="212">
        <v>0</v>
      </c>
      <c r="O18" s="212">
        <f t="shared" ref="O18:O24" si="5">ROUND((K18*0.0145),0)</f>
        <v>1096</v>
      </c>
      <c r="P18" s="212">
        <v>187</v>
      </c>
      <c r="Q18" s="239">
        <v>0</v>
      </c>
      <c r="R18" s="239">
        <v>0</v>
      </c>
      <c r="S18" s="212">
        <f t="shared" si="1"/>
        <v>26874</v>
      </c>
      <c r="T18" s="212">
        <f t="shared" si="2"/>
        <v>102476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ref="A19:A24" si="6">A18+1</f>
        <v>73</v>
      </c>
      <c r="B19" s="120" t="s">
        <v>63</v>
      </c>
      <c r="C19" s="229" t="s">
        <v>94</v>
      </c>
      <c r="D19" s="235" t="s">
        <v>171</v>
      </c>
      <c r="E19" s="235" t="s">
        <v>63</v>
      </c>
      <c r="F19" s="236">
        <v>90000</v>
      </c>
      <c r="G19" s="246">
        <v>0</v>
      </c>
      <c r="H19" s="247">
        <f t="shared" si="3"/>
        <v>0</v>
      </c>
      <c r="I19" s="281" t="s">
        <v>63</v>
      </c>
      <c r="J19" s="247">
        <v>0</v>
      </c>
      <c r="K19" s="212">
        <f t="shared" si="0"/>
        <v>90000</v>
      </c>
      <c r="L19" s="212">
        <f t="shared" si="4"/>
        <v>30465</v>
      </c>
      <c r="M19" s="212">
        <v>495</v>
      </c>
      <c r="N19" s="212">
        <v>0</v>
      </c>
      <c r="O19" s="212">
        <f t="shared" si="5"/>
        <v>1305</v>
      </c>
      <c r="P19" s="212">
        <v>187</v>
      </c>
      <c r="Q19" s="239">
        <v>8150</v>
      </c>
      <c r="R19" s="239">
        <v>373</v>
      </c>
      <c r="S19" s="212">
        <f t="shared" si="1"/>
        <v>40975</v>
      </c>
      <c r="T19" s="212">
        <f t="shared" si="2"/>
        <v>130975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6"/>
        <v>74</v>
      </c>
      <c r="B20" s="120" t="s">
        <v>63</v>
      </c>
      <c r="C20" s="229" t="s">
        <v>94</v>
      </c>
      <c r="D20" s="235" t="s">
        <v>208</v>
      </c>
      <c r="E20" s="235" t="s">
        <v>63</v>
      </c>
      <c r="F20" s="283">
        <v>75000</v>
      </c>
      <c r="G20" s="246">
        <v>0</v>
      </c>
      <c r="H20" s="247">
        <f t="shared" ref="H20:H21" si="7">+L58</f>
        <v>0</v>
      </c>
      <c r="I20" s="281" t="s">
        <v>63</v>
      </c>
      <c r="J20" s="247">
        <v>0</v>
      </c>
      <c r="K20" s="284">
        <v>75000</v>
      </c>
      <c r="L20" s="212">
        <f t="shared" si="4"/>
        <v>25388</v>
      </c>
      <c r="M20" s="212">
        <v>495</v>
      </c>
      <c r="N20" s="212">
        <v>0</v>
      </c>
      <c r="O20" s="212">
        <f t="shared" ref="O20:O21" si="8">ROUND((K20*0.0145),0)</f>
        <v>1088</v>
      </c>
      <c r="P20" s="212">
        <v>187</v>
      </c>
      <c r="Q20" s="239">
        <v>15290</v>
      </c>
      <c r="R20" s="239">
        <v>554</v>
      </c>
      <c r="S20" s="212">
        <f t="shared" ref="S20:S21" si="9">+L20+M20+N20+O20+P20+Q20+R20</f>
        <v>43002</v>
      </c>
      <c r="T20" s="212">
        <f t="shared" ref="T20:T21" si="10">+K20+S20</f>
        <v>118002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6"/>
        <v>75</v>
      </c>
      <c r="B21" s="120" t="s">
        <v>63</v>
      </c>
      <c r="C21" s="235" t="s">
        <v>85</v>
      </c>
      <c r="D21" s="235" t="s">
        <v>221</v>
      </c>
      <c r="E21" s="235" t="s">
        <v>63</v>
      </c>
      <c r="F21" s="283">
        <v>75000</v>
      </c>
      <c r="G21" s="246">
        <v>0</v>
      </c>
      <c r="H21" s="247">
        <f t="shared" si="7"/>
        <v>0</v>
      </c>
      <c r="I21" s="281" t="s">
        <v>63</v>
      </c>
      <c r="J21" s="247">
        <v>0</v>
      </c>
      <c r="K21" s="284">
        <v>75000</v>
      </c>
      <c r="L21" s="212">
        <f t="shared" si="4"/>
        <v>25388</v>
      </c>
      <c r="M21" s="212">
        <v>495</v>
      </c>
      <c r="N21" s="212">
        <v>0</v>
      </c>
      <c r="O21" s="212">
        <f t="shared" si="8"/>
        <v>1088</v>
      </c>
      <c r="P21" s="212">
        <v>187</v>
      </c>
      <c r="Q21" s="285">
        <v>8150</v>
      </c>
      <c r="R21" s="285">
        <v>373</v>
      </c>
      <c r="S21" s="284">
        <f t="shared" si="9"/>
        <v>35681</v>
      </c>
      <c r="T21" s="284">
        <f t="shared" si="10"/>
        <v>110681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6"/>
        <v>76</v>
      </c>
      <c r="B22" s="120" t="s">
        <v>63</v>
      </c>
      <c r="C22" s="235" t="s">
        <v>85</v>
      </c>
      <c r="D22" s="235" t="s">
        <v>222</v>
      </c>
      <c r="E22" s="282" t="s">
        <v>63</v>
      </c>
      <c r="F22" s="236">
        <v>55000</v>
      </c>
      <c r="G22" s="246">
        <v>0</v>
      </c>
      <c r="H22" s="247">
        <f t="shared" si="3"/>
        <v>0</v>
      </c>
      <c r="I22" s="281" t="s">
        <v>63</v>
      </c>
      <c r="J22" s="247">
        <v>0</v>
      </c>
      <c r="K22" s="212">
        <f t="shared" si="0"/>
        <v>55000</v>
      </c>
      <c r="L22" s="212">
        <f t="shared" si="4"/>
        <v>18618</v>
      </c>
      <c r="M22" s="212">
        <v>495</v>
      </c>
      <c r="N22" s="212">
        <v>0</v>
      </c>
      <c r="O22" s="212">
        <f t="shared" si="5"/>
        <v>798</v>
      </c>
      <c r="P22" s="212">
        <v>187</v>
      </c>
      <c r="Q22" s="239">
        <v>0</v>
      </c>
      <c r="R22" s="239">
        <v>0</v>
      </c>
      <c r="S22" s="212">
        <f t="shared" si="1"/>
        <v>20098</v>
      </c>
      <c r="T22" s="212">
        <f t="shared" si="2"/>
        <v>75098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6"/>
        <v>77</v>
      </c>
      <c r="B23" s="120" t="s">
        <v>63</v>
      </c>
      <c r="C23" s="235" t="s">
        <v>85</v>
      </c>
      <c r="D23" s="235" t="s">
        <v>185</v>
      </c>
      <c r="E23" s="235" t="s">
        <v>63</v>
      </c>
      <c r="F23" s="236">
        <v>63728</v>
      </c>
      <c r="G23" s="246">
        <v>0</v>
      </c>
      <c r="H23" s="247">
        <f t="shared" si="3"/>
        <v>0</v>
      </c>
      <c r="I23" s="281" t="s">
        <v>63</v>
      </c>
      <c r="J23" s="247">
        <v>0</v>
      </c>
      <c r="K23" s="212">
        <f t="shared" si="0"/>
        <v>63728</v>
      </c>
      <c r="L23" s="212">
        <f t="shared" si="4"/>
        <v>21572</v>
      </c>
      <c r="M23" s="212">
        <v>0</v>
      </c>
      <c r="N23" s="212">
        <v>0</v>
      </c>
      <c r="O23" s="212">
        <f t="shared" si="5"/>
        <v>924</v>
      </c>
      <c r="P23" s="212">
        <v>187</v>
      </c>
      <c r="Q23" s="239">
        <v>0</v>
      </c>
      <c r="R23" s="239">
        <v>0</v>
      </c>
      <c r="S23" s="212">
        <f t="shared" si="1"/>
        <v>22683</v>
      </c>
      <c r="T23" s="212">
        <f t="shared" si="2"/>
        <v>86411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6"/>
        <v>78</v>
      </c>
      <c r="B24" s="120" t="s">
        <v>63</v>
      </c>
      <c r="C24" s="235" t="s">
        <v>85</v>
      </c>
      <c r="D24" s="235" t="s">
        <v>184</v>
      </c>
      <c r="E24" s="282" t="s">
        <v>63</v>
      </c>
      <c r="F24" s="236">
        <v>52000</v>
      </c>
      <c r="G24" s="246">
        <v>0</v>
      </c>
      <c r="H24" s="247">
        <f t="shared" si="3"/>
        <v>0</v>
      </c>
      <c r="I24" s="281"/>
      <c r="J24" s="247">
        <v>0</v>
      </c>
      <c r="K24" s="212">
        <f t="shared" si="0"/>
        <v>52000</v>
      </c>
      <c r="L24" s="212">
        <f t="shared" si="4"/>
        <v>17602</v>
      </c>
      <c r="M24" s="212">
        <v>495</v>
      </c>
      <c r="N24" s="212">
        <v>0</v>
      </c>
      <c r="O24" s="212">
        <f t="shared" si="5"/>
        <v>754</v>
      </c>
      <c r="P24" s="212">
        <v>187</v>
      </c>
      <c r="Q24" s="239">
        <v>4141</v>
      </c>
      <c r="R24" s="239">
        <v>373</v>
      </c>
      <c r="S24" s="212">
        <f t="shared" si="1"/>
        <v>23552</v>
      </c>
      <c r="T24" s="212">
        <f t="shared" si="2"/>
        <v>75552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 t="s">
        <v>0</v>
      </c>
      <c r="B25" s="120"/>
      <c r="C25" s="235"/>
      <c r="D25" s="235"/>
      <c r="E25" s="282"/>
      <c r="F25" s="236"/>
      <c r="G25" s="246"/>
      <c r="H25" s="247"/>
      <c r="I25" s="281"/>
      <c r="J25" s="247"/>
      <c r="K25" s="212"/>
      <c r="L25" s="212"/>
      <c r="M25" s="212"/>
      <c r="N25" s="212"/>
      <c r="O25" s="212"/>
      <c r="P25" s="212"/>
      <c r="Q25" s="239"/>
      <c r="R25" s="239"/>
      <c r="S25" s="212"/>
      <c r="T25" s="212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/>
      <c r="B26" s="115"/>
      <c r="C26" s="235"/>
      <c r="D26" s="235"/>
      <c r="E26" s="282"/>
      <c r="F26" s="236"/>
      <c r="G26" s="246"/>
      <c r="H26" s="247"/>
      <c r="I26" s="281"/>
      <c r="J26" s="247"/>
      <c r="K26" s="212"/>
      <c r="L26" s="212"/>
      <c r="M26" s="212"/>
      <c r="N26" s="212"/>
      <c r="O26" s="212"/>
      <c r="P26" s="212"/>
      <c r="Q26" s="239"/>
      <c r="R26" s="239"/>
      <c r="S26" s="212"/>
      <c r="T26" s="212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/>
      <c r="B27" s="115"/>
      <c r="C27" s="122"/>
      <c r="D27" s="122"/>
      <c r="E27" s="122"/>
      <c r="F27" s="197"/>
      <c r="G27" s="202"/>
      <c r="H27" s="191"/>
      <c r="I27" s="210"/>
      <c r="J27" s="191"/>
      <c r="K27" s="193"/>
      <c r="L27" s="193"/>
      <c r="M27" s="193"/>
      <c r="N27" s="193"/>
      <c r="O27" s="193"/>
      <c r="P27" s="193"/>
      <c r="Q27" s="200"/>
      <c r="R27" s="200"/>
      <c r="S27" s="193"/>
      <c r="T27" s="19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/>
      <c r="B28" s="115"/>
      <c r="C28" s="122"/>
      <c r="D28" s="122"/>
      <c r="E28" s="122"/>
      <c r="F28" s="124"/>
      <c r="G28" s="125"/>
      <c r="H28" s="126"/>
      <c r="I28" s="156"/>
      <c r="J28" s="128"/>
      <c r="K28" s="119"/>
      <c r="L28" s="119"/>
      <c r="M28" s="119"/>
      <c r="N28" s="119"/>
      <c r="O28" s="119"/>
      <c r="P28" s="119"/>
      <c r="Q28" s="123"/>
      <c r="R28" s="123"/>
      <c r="S28" s="119"/>
      <c r="T28" s="11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/>
      <c r="B29" s="115"/>
      <c r="C29" s="122" t="s">
        <v>0</v>
      </c>
      <c r="D29" s="122" t="s">
        <v>0</v>
      </c>
      <c r="E29" s="122"/>
      <c r="F29" s="124"/>
      <c r="G29" s="125"/>
      <c r="H29" s="126"/>
      <c r="I29" s="156"/>
      <c r="J29" s="128"/>
      <c r="K29" s="119"/>
      <c r="L29" s="119"/>
      <c r="M29" s="119"/>
      <c r="N29" s="119"/>
      <c r="O29" s="119"/>
      <c r="P29" s="119"/>
      <c r="Q29" s="123"/>
      <c r="R29" s="123"/>
      <c r="S29" s="119"/>
      <c r="T29" s="11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/>
      <c r="B30" s="115"/>
      <c r="C30" s="122"/>
      <c r="D30" s="122"/>
      <c r="E30" s="122"/>
      <c r="F30" s="125"/>
      <c r="G30" s="125"/>
      <c r="H30" s="126"/>
      <c r="I30" s="156"/>
      <c r="J30" s="128"/>
      <c r="K30" s="119"/>
      <c r="L30" s="119"/>
      <c r="M30" s="119"/>
      <c r="N30" s="119"/>
      <c r="O30" s="119"/>
      <c r="P30" s="119"/>
      <c r="Q30" s="123"/>
      <c r="R30" s="123"/>
      <c r="S30" s="119"/>
      <c r="T30" s="11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/>
      <c r="B31" s="115"/>
      <c r="C31" s="152"/>
      <c r="D31" s="152"/>
      <c r="E31" s="152"/>
      <c r="F31" s="125"/>
      <c r="G31" s="125"/>
      <c r="H31" s="126"/>
      <c r="I31" s="156"/>
      <c r="J31" s="128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/>
      <c r="B32" s="115"/>
      <c r="C32" s="152"/>
      <c r="D32" s="152"/>
      <c r="E32" s="152"/>
      <c r="F32" s="125"/>
      <c r="G32" s="125"/>
      <c r="H32" s="126"/>
      <c r="I32" s="156"/>
      <c r="J32" s="128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/>
      <c r="B33" s="115"/>
      <c r="C33" s="152"/>
      <c r="D33" s="152"/>
      <c r="E33" s="152"/>
      <c r="F33" s="125"/>
      <c r="G33" s="125"/>
      <c r="H33" s="126"/>
      <c r="I33" s="156"/>
      <c r="J33" s="128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/>
      <c r="B34" s="115"/>
      <c r="C34" s="152"/>
      <c r="D34" s="152"/>
      <c r="E34" s="152"/>
      <c r="F34" s="125"/>
      <c r="G34" s="125"/>
      <c r="H34" s="126"/>
      <c r="I34" s="156"/>
      <c r="J34" s="128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/>
      <c r="B35" s="115"/>
      <c r="C35" s="152"/>
      <c r="D35" s="152"/>
      <c r="E35" s="152"/>
      <c r="F35" s="125"/>
      <c r="G35" s="125"/>
      <c r="H35" s="126"/>
      <c r="I35" s="156"/>
      <c r="J35" s="128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/>
      <c r="B36" s="115"/>
      <c r="C36" s="152"/>
      <c r="D36" s="152"/>
      <c r="E36" s="152"/>
      <c r="F36" s="125"/>
      <c r="G36" s="125"/>
      <c r="H36" s="126"/>
      <c r="I36" s="156"/>
      <c r="J36" s="128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/>
      <c r="B37" s="115"/>
      <c r="C37" s="152"/>
      <c r="D37" s="152"/>
      <c r="E37" s="152"/>
      <c r="F37" s="125"/>
      <c r="G37" s="125"/>
      <c r="H37" s="126"/>
      <c r="I37" s="156"/>
      <c r="J37" s="128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/>
      <c r="B38" s="115"/>
      <c r="C38" s="152"/>
      <c r="D38" s="152"/>
      <c r="E38" s="152"/>
      <c r="F38" s="125"/>
      <c r="G38" s="125"/>
      <c r="H38" s="126"/>
      <c r="I38" s="156"/>
      <c r="J38" s="128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/>
      <c r="B39" s="115"/>
      <c r="C39" s="152"/>
      <c r="D39" s="152"/>
      <c r="E39" s="152"/>
      <c r="F39" s="125"/>
      <c r="G39" s="125"/>
      <c r="H39" s="126"/>
      <c r="I39" s="156"/>
      <c r="J39" s="128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/>
      <c r="B40" s="115"/>
      <c r="C40" s="152"/>
      <c r="D40" s="152"/>
      <c r="E40" s="152"/>
      <c r="F40" s="125"/>
      <c r="G40" s="125"/>
      <c r="H40" s="126"/>
      <c r="I40" s="156"/>
      <c r="J40" s="128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/>
      <c r="B41" s="115"/>
      <c r="C41" s="152"/>
      <c r="D41" s="152"/>
      <c r="E41" s="152"/>
      <c r="F41" s="125"/>
      <c r="G41" s="125"/>
      <c r="H41" s="126"/>
      <c r="I41" s="156"/>
      <c r="J41" s="128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571330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S42" si="11">SUM(J17:J41)</f>
        <v>0</v>
      </c>
      <c r="K42" s="133">
        <f t="shared" si="11"/>
        <v>571330</v>
      </c>
      <c r="L42" s="133">
        <f>SUM(L17:L41)</f>
        <v>193397</v>
      </c>
      <c r="M42" s="133">
        <f t="shared" si="11"/>
        <v>2970</v>
      </c>
      <c r="N42" s="133">
        <f t="shared" si="11"/>
        <v>0</v>
      </c>
      <c r="O42" s="118">
        <f t="shared" si="11"/>
        <v>8286</v>
      </c>
      <c r="P42" s="118">
        <f t="shared" si="11"/>
        <v>1496</v>
      </c>
      <c r="Q42" s="118">
        <f t="shared" si="11"/>
        <v>51021</v>
      </c>
      <c r="R42" s="118">
        <f t="shared" si="11"/>
        <v>2227</v>
      </c>
      <c r="S42" s="118">
        <f t="shared" si="11"/>
        <v>259397</v>
      </c>
      <c r="T42" s="118">
        <f>SUM(T17:T41)</f>
        <v>830727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211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2" thickTop="1">
      <c r="A55" s="115">
        <v>1</v>
      </c>
      <c r="B55" s="149" t="str">
        <f t="shared" ref="B55:D70" si="12">+B17</f>
        <v>----</v>
      </c>
      <c r="C55" s="149" t="str">
        <f t="shared" si="12"/>
        <v>Lieutenant Governor</v>
      </c>
      <c r="D55" s="149" t="str">
        <f t="shared" si="12"/>
        <v>Joshua F. Tenorio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21.75">
      <c r="A56" s="115">
        <f t="shared" ref="A56:A72" si="13">A55+1</f>
        <v>2</v>
      </c>
      <c r="B56" s="149" t="str">
        <f t="shared" si="12"/>
        <v>----</v>
      </c>
      <c r="C56" s="151" t="str">
        <f t="shared" si="12"/>
        <v>Special Assistant (Executive Assistant to the Lt. Governor)</v>
      </c>
      <c r="D56" s="149" t="str">
        <f t="shared" si="12"/>
        <v>Josephine C. Cepeda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14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13"/>
        <v>3</v>
      </c>
      <c r="B57" s="149" t="str">
        <f t="shared" si="12"/>
        <v>----</v>
      </c>
      <c r="C57" s="149" t="str">
        <f t="shared" si="12"/>
        <v>Special Assistant</v>
      </c>
      <c r="D57" s="149" t="str">
        <f t="shared" si="12"/>
        <v>Rose F. Ramsey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14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13"/>
        <v>4</v>
      </c>
      <c r="B58" s="149" t="str">
        <f t="shared" si="12"/>
        <v>----</v>
      </c>
      <c r="C58" s="149" t="str">
        <f t="shared" si="12"/>
        <v>Special Assistant</v>
      </c>
      <c r="D58" s="149" t="str">
        <f t="shared" si="12"/>
        <v>John T. Ryan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14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13"/>
        <v>5</v>
      </c>
      <c r="B59" s="149" t="str">
        <f t="shared" si="12"/>
        <v>----</v>
      </c>
      <c r="C59" s="149" t="str">
        <f t="shared" si="12"/>
        <v>Staff Assistant</v>
      </c>
      <c r="D59" s="149" t="str">
        <f t="shared" si="12"/>
        <v>Phillip C. Leon Guerrero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14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13"/>
        <v>6</v>
      </c>
      <c r="B60" s="149" t="str">
        <f t="shared" si="12"/>
        <v>----</v>
      </c>
      <c r="C60" s="149" t="str">
        <f t="shared" si="12"/>
        <v>Staff Assistant</v>
      </c>
      <c r="D60" s="149" t="str">
        <f t="shared" si="12"/>
        <v>Davina Sayama-Chargualaf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14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13"/>
        <v>7</v>
      </c>
      <c r="B61" s="149" t="str">
        <f t="shared" si="12"/>
        <v>----</v>
      </c>
      <c r="C61" s="149" t="str">
        <f t="shared" si="12"/>
        <v>Staff Assistant</v>
      </c>
      <c r="D61" s="149" t="str">
        <f t="shared" si="12"/>
        <v xml:space="preserve">Christopher A. Flores 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14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13"/>
        <v>8</v>
      </c>
      <c r="B62" s="149" t="str">
        <f t="shared" si="12"/>
        <v>----</v>
      </c>
      <c r="C62" s="149" t="str">
        <f t="shared" si="12"/>
        <v>Staff Assistant</v>
      </c>
      <c r="D62" s="149" t="str">
        <f t="shared" si="12"/>
        <v>Natalie J. Quinata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14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13"/>
        <v>9</v>
      </c>
      <c r="B63" s="149">
        <f t="shared" si="12"/>
        <v>0</v>
      </c>
      <c r="C63" s="149">
        <f t="shared" si="12"/>
        <v>0</v>
      </c>
      <c r="D63" s="149">
        <f t="shared" si="12"/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14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13"/>
        <v>10</v>
      </c>
      <c r="B64" s="149">
        <f t="shared" si="12"/>
        <v>0</v>
      </c>
      <c r="C64" s="149">
        <f t="shared" si="12"/>
        <v>0</v>
      </c>
      <c r="D64" s="149">
        <f t="shared" si="12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14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13"/>
        <v>11</v>
      </c>
      <c r="B65" s="149">
        <f t="shared" si="12"/>
        <v>0</v>
      </c>
      <c r="C65" s="149">
        <f t="shared" si="12"/>
        <v>0</v>
      </c>
      <c r="D65" s="149">
        <f t="shared" si="12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14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13"/>
        <v>12</v>
      </c>
      <c r="B66" s="149">
        <f t="shared" si="12"/>
        <v>0</v>
      </c>
      <c r="C66" s="149">
        <f t="shared" si="12"/>
        <v>0</v>
      </c>
      <c r="D66" s="149">
        <f t="shared" si="12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14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13"/>
        <v>13</v>
      </c>
      <c r="B67" s="149">
        <f t="shared" si="12"/>
        <v>0</v>
      </c>
      <c r="C67" s="149" t="str">
        <f t="shared" si="12"/>
        <v xml:space="preserve"> </v>
      </c>
      <c r="D67" s="149" t="str">
        <f t="shared" si="12"/>
        <v xml:space="preserve"> 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14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13"/>
        <v>14</v>
      </c>
      <c r="B68" s="149">
        <f t="shared" si="12"/>
        <v>0</v>
      </c>
      <c r="C68" s="149">
        <f t="shared" si="12"/>
        <v>0</v>
      </c>
      <c r="D68" s="149">
        <f t="shared" si="12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14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13"/>
        <v>15</v>
      </c>
      <c r="B69" s="149">
        <f t="shared" si="12"/>
        <v>0</v>
      </c>
      <c r="C69" s="149">
        <f t="shared" si="12"/>
        <v>0</v>
      </c>
      <c r="D69" s="149">
        <f t="shared" si="12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14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13"/>
        <v>16</v>
      </c>
      <c r="B70" s="149">
        <f t="shared" si="12"/>
        <v>0</v>
      </c>
      <c r="C70" s="149">
        <f t="shared" si="12"/>
        <v>0</v>
      </c>
      <c r="D70" s="149">
        <f t="shared" si="12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14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13"/>
        <v>17</v>
      </c>
      <c r="B71" s="149">
        <f t="shared" ref="B71:D79" si="15">+B33</f>
        <v>0</v>
      </c>
      <c r="C71" s="149">
        <f t="shared" si="15"/>
        <v>0</v>
      </c>
      <c r="D71" s="149">
        <f t="shared" si="15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14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13"/>
        <v>18</v>
      </c>
      <c r="B72" s="149">
        <f t="shared" si="15"/>
        <v>0</v>
      </c>
      <c r="C72" s="149">
        <f t="shared" si="15"/>
        <v>0</v>
      </c>
      <c r="D72" s="149">
        <f t="shared" si="15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14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15"/>
        <v>0</v>
      </c>
      <c r="C73" s="149">
        <f t="shared" si="15"/>
        <v>0</v>
      </c>
      <c r="D73" s="149">
        <f t="shared" si="15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14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15"/>
        <v>0</v>
      </c>
      <c r="C74" s="149">
        <f t="shared" si="15"/>
        <v>0</v>
      </c>
      <c r="D74" s="149">
        <f t="shared" si="15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14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15"/>
        <v>0</v>
      </c>
      <c r="C75" s="149">
        <f t="shared" si="15"/>
        <v>0</v>
      </c>
      <c r="D75" s="149">
        <f t="shared" si="15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14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15"/>
        <v>0</v>
      </c>
      <c r="C76" s="149">
        <f t="shared" si="15"/>
        <v>0</v>
      </c>
      <c r="D76" s="149">
        <f t="shared" si="15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14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15"/>
        <v>0</v>
      </c>
      <c r="C77" s="149">
        <f t="shared" si="15"/>
        <v>0</v>
      </c>
      <c r="D77" s="149">
        <f t="shared" si="15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14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15"/>
        <v>0</v>
      </c>
      <c r="C78" s="149">
        <f t="shared" si="15"/>
        <v>0</v>
      </c>
      <c r="D78" s="149">
        <f t="shared" si="15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14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15"/>
        <v>0</v>
      </c>
      <c r="C79" s="149">
        <f t="shared" si="15"/>
        <v>0</v>
      </c>
      <c r="D79" s="149">
        <f t="shared" si="15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14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16">SUM(E55:E79)</f>
        <v>0</v>
      </c>
      <c r="F80" s="133">
        <f t="shared" si="16"/>
        <v>0</v>
      </c>
      <c r="G80" s="133">
        <f t="shared" si="16"/>
        <v>0</v>
      </c>
      <c r="H80" s="133">
        <f t="shared" si="16"/>
        <v>0</v>
      </c>
      <c r="I80" s="133">
        <f t="shared" si="16"/>
        <v>0</v>
      </c>
      <c r="J80" s="133">
        <f t="shared" si="16"/>
        <v>0</v>
      </c>
      <c r="K80" s="133">
        <f t="shared" si="16"/>
        <v>0</v>
      </c>
      <c r="L80" s="133">
        <f t="shared" si="16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&amp;L  &amp;"SWISS,Bold"&amp;14&amp;K04+000LOCAL FUNDING 0300 26 001&amp;C&amp;"Times New Roman,Bold"&amp;14Government of Guam
Fiscal Year 2026
Agency Staffing Pattern
(CURRENT)&amp;R&amp;"Times New Roman,Bold"[BBMR BD-1]           </oddHeader>
  </headerFooter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B210-FBDF-45B2-ACE3-06CF4F846A27}">
  <dimension ref="A1:BV120"/>
  <sheetViews>
    <sheetView view="pageLayout" zoomScale="99" zoomScaleNormal="96" zoomScaleSheetLayoutView="100" zoomScalePageLayoutView="99" workbookViewId="0">
      <selection activeCell="B20" sqref="B20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ht="12.75">
      <c r="A2" s="72" t="s">
        <v>1</v>
      </c>
      <c r="B2" s="73"/>
      <c r="C2" s="73"/>
      <c r="D2" s="72" t="s">
        <v>72</v>
      </c>
      <c r="E2" s="73"/>
      <c r="F2" s="3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ht="8.1" customHeight="1">
      <c r="A3" s="72"/>
      <c r="B3" s="73"/>
      <c r="C3" s="73"/>
      <c r="D3" s="72"/>
      <c r="E3" s="7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2.75">
      <c r="A4" s="72" t="s">
        <v>3</v>
      </c>
      <c r="B4" s="73"/>
      <c r="C4" s="73"/>
      <c r="D4" s="3" t="s">
        <v>4</v>
      </c>
      <c r="E4" s="7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ht="8.1" customHeight="1">
      <c r="A5" s="72"/>
      <c r="B5" s="73"/>
      <c r="C5" s="73"/>
      <c r="D5" s="73"/>
      <c r="E5" s="7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ht="12.75">
      <c r="A6" s="72" t="s">
        <v>73</v>
      </c>
      <c r="B6" s="73"/>
      <c r="C6" s="73"/>
      <c r="D6" s="72" t="s">
        <v>150</v>
      </c>
      <c r="E6" s="7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ht="8.1" customHeight="1">
      <c r="A7" s="72"/>
      <c r="B7" s="73"/>
      <c r="C7" s="73"/>
      <c r="D7" s="72"/>
      <c r="E7" s="7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ht="12.75">
      <c r="A8" s="72" t="s">
        <v>75</v>
      </c>
      <c r="B8" s="73"/>
      <c r="C8" s="73"/>
      <c r="D8" s="72" t="s">
        <v>68</v>
      </c>
      <c r="E8" s="72" t="s">
        <v>204</v>
      </c>
      <c r="F8" s="1"/>
      <c r="G8" s="1"/>
      <c r="H8" s="1"/>
      <c r="I8" s="1"/>
      <c r="J8" s="1"/>
      <c r="K8" s="1"/>
      <c r="L8" s="8"/>
      <c r="M8" s="8"/>
      <c r="N8" s="8"/>
      <c r="O8" s="8"/>
      <c r="P8" s="8"/>
      <c r="Q8" s="8"/>
      <c r="R8" s="8"/>
      <c r="S8" s="8"/>
      <c r="T8" s="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95" t="s">
        <v>29</v>
      </c>
      <c r="J14" s="296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97"/>
      <c r="J15" s="298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212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33" thickTop="1">
      <c r="A17" s="115">
        <v>1</v>
      </c>
      <c r="B17" s="116" t="s">
        <v>63</v>
      </c>
      <c r="C17" s="121" t="s">
        <v>235</v>
      </c>
      <c r="D17" s="117" t="s">
        <v>151</v>
      </c>
      <c r="E17" s="117" t="s">
        <v>63</v>
      </c>
      <c r="F17" s="194">
        <v>95000</v>
      </c>
      <c r="G17" s="191">
        <v>0</v>
      </c>
      <c r="H17" s="191">
        <f>+L55</f>
        <v>0</v>
      </c>
      <c r="I17" s="210" t="s">
        <v>63</v>
      </c>
      <c r="J17" s="191">
        <v>0</v>
      </c>
      <c r="K17" s="193">
        <f t="shared" ref="K17:K41" si="0">(+F17+G17+H17+J17)</f>
        <v>95000</v>
      </c>
      <c r="L17" s="193">
        <f>ROUND((K17*0.3385),0)</f>
        <v>32158</v>
      </c>
      <c r="M17" s="193">
        <v>495</v>
      </c>
      <c r="N17" s="193">
        <v>0</v>
      </c>
      <c r="O17" s="193">
        <f>ROUND((K17*0.0145),0)</f>
        <v>1378</v>
      </c>
      <c r="P17" s="193">
        <v>187</v>
      </c>
      <c r="Q17" s="196">
        <v>15290</v>
      </c>
      <c r="R17" s="196">
        <v>554</v>
      </c>
      <c r="S17" s="193">
        <f t="shared" ref="S17:S41" si="1">+L17+M17+N17+O17+P17+Q17+R17</f>
        <v>50062</v>
      </c>
      <c r="T17" s="193">
        <f t="shared" ref="T17:T41" si="2">+K17+S17</f>
        <v>145062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f t="shared" ref="A18:A41" si="3">A17+1</f>
        <v>2</v>
      </c>
      <c r="B18" s="120" t="s">
        <v>63</v>
      </c>
      <c r="C18" s="117" t="s">
        <v>85</v>
      </c>
      <c r="D18" s="122" t="s">
        <v>149</v>
      </c>
      <c r="E18" s="117" t="s">
        <v>63</v>
      </c>
      <c r="F18" s="197">
        <v>52499.199999999997</v>
      </c>
      <c r="G18" s="202">
        <v>0</v>
      </c>
      <c r="H18" s="191">
        <f t="shared" ref="H18" si="4">+L56</f>
        <v>0</v>
      </c>
      <c r="I18" s="203" t="s">
        <v>63</v>
      </c>
      <c r="J18" s="191">
        <v>0</v>
      </c>
      <c r="K18" s="193">
        <f t="shared" ref="K18" si="5">(+F18+G18+H18+J18)</f>
        <v>52499.199999999997</v>
      </c>
      <c r="L18" s="193">
        <f>ROUND((K18*0.3385),0)</f>
        <v>17771</v>
      </c>
      <c r="M18" s="193">
        <v>495</v>
      </c>
      <c r="N18" s="193">
        <v>0</v>
      </c>
      <c r="O18" s="193">
        <f t="shared" ref="O18" si="6">ROUND((K18*0.0145),0)</f>
        <v>761</v>
      </c>
      <c r="P18" s="193">
        <v>187</v>
      </c>
      <c r="Q18" s="200">
        <v>4141</v>
      </c>
      <c r="R18" s="200">
        <v>373</v>
      </c>
      <c r="S18" s="193">
        <f t="shared" ref="S18" si="7">+L18+M18+N18+O18+P18+Q18+R18</f>
        <v>23728</v>
      </c>
      <c r="T18" s="193">
        <f t="shared" ref="T18" si="8">+K18+S18</f>
        <v>76227.199999999997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3"/>
        <v>3</v>
      </c>
      <c r="B19" s="120" t="s">
        <v>0</v>
      </c>
      <c r="C19" s="117"/>
      <c r="D19" s="122"/>
      <c r="E19" s="117"/>
      <c r="F19" s="197"/>
      <c r="G19" s="202"/>
      <c r="H19" s="191"/>
      <c r="I19" s="203"/>
      <c r="J19" s="191"/>
      <c r="K19" s="193"/>
      <c r="L19" s="193">
        <f t="shared" ref="L19" si="9">ROUND((K19*0.2943),0)</f>
        <v>0</v>
      </c>
      <c r="M19" s="193"/>
      <c r="N19" s="193"/>
      <c r="O19" s="193"/>
      <c r="P19" s="193"/>
      <c r="Q19" s="200"/>
      <c r="R19" s="200"/>
      <c r="S19" s="193"/>
      <c r="T19" s="19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3"/>
        <v>4</v>
      </c>
      <c r="B20" s="158"/>
      <c r="C20" s="117"/>
      <c r="D20" s="122"/>
      <c r="E20" s="122"/>
      <c r="F20" s="124">
        <v>0</v>
      </c>
      <c r="G20" s="125">
        <v>0</v>
      </c>
      <c r="H20" s="126">
        <f t="shared" ref="H20:H41" si="10">+L58</f>
        <v>0</v>
      </c>
      <c r="I20" s="156"/>
      <c r="J20" s="128">
        <v>0</v>
      </c>
      <c r="K20" s="119">
        <f t="shared" si="0"/>
        <v>0</v>
      </c>
      <c r="L20" s="119">
        <f t="shared" ref="L20:L41" si="11">ROUND((K20*0.2943),0)</f>
        <v>0</v>
      </c>
      <c r="M20" s="119">
        <v>0</v>
      </c>
      <c r="N20" s="119">
        <v>0</v>
      </c>
      <c r="O20" s="119">
        <f t="shared" ref="O20:O41" si="12">ROUND((K20*0.0145),0)</f>
        <v>0</v>
      </c>
      <c r="P20" s="119">
        <v>0</v>
      </c>
      <c r="Q20" s="123">
        <v>0</v>
      </c>
      <c r="R20" s="123">
        <v>0</v>
      </c>
      <c r="S20" s="119">
        <f t="shared" si="1"/>
        <v>0</v>
      </c>
      <c r="T20" s="119">
        <f t="shared" si="2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3"/>
        <v>5</v>
      </c>
      <c r="B21" s="120"/>
      <c r="C21" s="122"/>
      <c r="D21" s="122"/>
      <c r="E21" s="117"/>
      <c r="F21" s="124">
        <v>0</v>
      </c>
      <c r="G21" s="125">
        <v>0</v>
      </c>
      <c r="H21" s="126">
        <f t="shared" si="10"/>
        <v>0</v>
      </c>
      <c r="I21" s="156"/>
      <c r="J21" s="128">
        <v>0</v>
      </c>
      <c r="K21" s="119">
        <f t="shared" si="0"/>
        <v>0</v>
      </c>
      <c r="L21" s="119">
        <f t="shared" si="11"/>
        <v>0</v>
      </c>
      <c r="M21" s="119">
        <v>0</v>
      </c>
      <c r="N21" s="119">
        <v>0</v>
      </c>
      <c r="O21" s="119">
        <f t="shared" si="12"/>
        <v>0</v>
      </c>
      <c r="P21" s="119">
        <v>0</v>
      </c>
      <c r="Q21" s="123">
        <v>0</v>
      </c>
      <c r="R21" s="123">
        <v>0</v>
      </c>
      <c r="S21" s="119">
        <f t="shared" si="1"/>
        <v>0</v>
      </c>
      <c r="T21" s="119">
        <f t="shared" si="2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3"/>
        <v>6</v>
      </c>
      <c r="B22" s="120"/>
      <c r="C22" s="122"/>
      <c r="D22" s="122"/>
      <c r="E22" s="117"/>
      <c r="F22" s="124">
        <v>0</v>
      </c>
      <c r="G22" s="125">
        <v>0</v>
      </c>
      <c r="H22" s="126">
        <v>0</v>
      </c>
      <c r="I22" s="156"/>
      <c r="J22" s="128">
        <v>0</v>
      </c>
      <c r="K22" s="119">
        <f t="shared" si="0"/>
        <v>0</v>
      </c>
      <c r="L22" s="119">
        <f t="shared" si="11"/>
        <v>0</v>
      </c>
      <c r="M22" s="119">
        <v>0</v>
      </c>
      <c r="N22" s="119">
        <v>0</v>
      </c>
      <c r="O22" s="119">
        <f t="shared" si="12"/>
        <v>0</v>
      </c>
      <c r="P22" s="119">
        <v>0</v>
      </c>
      <c r="Q22" s="123">
        <v>0</v>
      </c>
      <c r="R22" s="123">
        <v>0</v>
      </c>
      <c r="S22" s="119">
        <f t="shared" si="1"/>
        <v>0</v>
      </c>
      <c r="T22" s="119">
        <f t="shared" si="2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3"/>
        <v>7</v>
      </c>
      <c r="B23" s="120"/>
      <c r="C23" s="152"/>
      <c r="D23" s="152"/>
      <c r="E23" s="117"/>
      <c r="F23" s="125">
        <v>0</v>
      </c>
      <c r="G23" s="125">
        <v>0</v>
      </c>
      <c r="H23" s="126">
        <f t="shared" si="10"/>
        <v>0</v>
      </c>
      <c r="I23" s="156"/>
      <c r="J23" s="128">
        <v>0</v>
      </c>
      <c r="K23" s="119">
        <f t="shared" si="0"/>
        <v>0</v>
      </c>
      <c r="L23" s="119">
        <f t="shared" si="11"/>
        <v>0</v>
      </c>
      <c r="M23" s="119">
        <v>0</v>
      </c>
      <c r="N23" s="119">
        <v>0</v>
      </c>
      <c r="O23" s="119">
        <f t="shared" si="12"/>
        <v>0</v>
      </c>
      <c r="P23" s="119">
        <v>0</v>
      </c>
      <c r="Q23" s="119">
        <v>0</v>
      </c>
      <c r="R23" s="119">
        <v>0</v>
      </c>
      <c r="S23" s="119">
        <f t="shared" si="1"/>
        <v>0</v>
      </c>
      <c r="T23" s="119">
        <f t="shared" si="2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3"/>
        <v>8</v>
      </c>
      <c r="B24" s="120"/>
      <c r="C24" s="152"/>
      <c r="D24" s="152"/>
      <c r="E24" s="117"/>
      <c r="F24" s="125">
        <v>0</v>
      </c>
      <c r="G24" s="125">
        <v>0</v>
      </c>
      <c r="H24" s="126">
        <f t="shared" si="10"/>
        <v>0</v>
      </c>
      <c r="I24" s="156"/>
      <c r="J24" s="128">
        <v>0</v>
      </c>
      <c r="K24" s="119">
        <f t="shared" si="0"/>
        <v>0</v>
      </c>
      <c r="L24" s="119">
        <f t="shared" si="11"/>
        <v>0</v>
      </c>
      <c r="M24" s="119">
        <v>0</v>
      </c>
      <c r="N24" s="119">
        <v>0</v>
      </c>
      <c r="O24" s="119">
        <f t="shared" si="12"/>
        <v>0</v>
      </c>
      <c r="P24" s="119">
        <v>0</v>
      </c>
      <c r="Q24" s="119">
        <v>0</v>
      </c>
      <c r="R24" s="119">
        <v>0</v>
      </c>
      <c r="S24" s="119">
        <f t="shared" si="1"/>
        <v>0</v>
      </c>
      <c r="T24" s="119">
        <f t="shared" si="2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3"/>
        <v>9</v>
      </c>
      <c r="B25" s="120"/>
      <c r="C25" s="152"/>
      <c r="D25" s="152"/>
      <c r="E25" s="117"/>
      <c r="F25" s="125">
        <v>0</v>
      </c>
      <c r="G25" s="125">
        <v>0</v>
      </c>
      <c r="H25" s="126">
        <f t="shared" si="10"/>
        <v>0</v>
      </c>
      <c r="I25" s="156"/>
      <c r="J25" s="128">
        <v>0</v>
      </c>
      <c r="K25" s="119">
        <f t="shared" si="0"/>
        <v>0</v>
      </c>
      <c r="L25" s="119">
        <f t="shared" si="11"/>
        <v>0</v>
      </c>
      <c r="M25" s="119">
        <v>0</v>
      </c>
      <c r="N25" s="119">
        <v>0</v>
      </c>
      <c r="O25" s="119">
        <f t="shared" si="12"/>
        <v>0</v>
      </c>
      <c r="P25" s="119">
        <v>0</v>
      </c>
      <c r="Q25" s="119">
        <v>0</v>
      </c>
      <c r="R25" s="119">
        <v>0</v>
      </c>
      <c r="S25" s="119">
        <f t="shared" si="1"/>
        <v>0</v>
      </c>
      <c r="T25" s="119">
        <f t="shared" si="2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f t="shared" si="3"/>
        <v>10</v>
      </c>
      <c r="B26" s="120"/>
      <c r="C26" s="152"/>
      <c r="D26" s="152"/>
      <c r="E26" s="117"/>
      <c r="F26" s="125">
        <v>0</v>
      </c>
      <c r="G26" s="125">
        <v>0</v>
      </c>
      <c r="H26" s="126">
        <f t="shared" si="10"/>
        <v>0</v>
      </c>
      <c r="I26" s="156"/>
      <c r="J26" s="128">
        <v>0</v>
      </c>
      <c r="K26" s="119">
        <f t="shared" si="0"/>
        <v>0</v>
      </c>
      <c r="L26" s="119">
        <f t="shared" si="11"/>
        <v>0</v>
      </c>
      <c r="M26" s="119">
        <v>0</v>
      </c>
      <c r="N26" s="119">
        <v>0</v>
      </c>
      <c r="O26" s="119">
        <f t="shared" si="12"/>
        <v>0</v>
      </c>
      <c r="P26" s="119">
        <v>0</v>
      </c>
      <c r="Q26" s="119">
        <v>0</v>
      </c>
      <c r="R26" s="119">
        <v>0</v>
      </c>
      <c r="S26" s="119">
        <f t="shared" si="1"/>
        <v>0</v>
      </c>
      <c r="T26" s="119">
        <f t="shared" si="2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>
        <f t="shared" si="3"/>
        <v>11</v>
      </c>
      <c r="B27" s="120"/>
      <c r="C27" s="152"/>
      <c r="D27" s="152"/>
      <c r="E27" s="117"/>
      <c r="F27" s="125">
        <v>0</v>
      </c>
      <c r="G27" s="125">
        <v>0</v>
      </c>
      <c r="H27" s="126">
        <f t="shared" si="10"/>
        <v>0</v>
      </c>
      <c r="I27" s="156"/>
      <c r="J27" s="128">
        <v>0</v>
      </c>
      <c r="K27" s="119">
        <f t="shared" si="0"/>
        <v>0</v>
      </c>
      <c r="L27" s="119">
        <f t="shared" si="11"/>
        <v>0</v>
      </c>
      <c r="M27" s="119">
        <v>0</v>
      </c>
      <c r="N27" s="119">
        <v>0</v>
      </c>
      <c r="O27" s="119">
        <f t="shared" si="12"/>
        <v>0</v>
      </c>
      <c r="P27" s="119">
        <v>0</v>
      </c>
      <c r="Q27" s="119">
        <v>0</v>
      </c>
      <c r="R27" s="119">
        <v>0</v>
      </c>
      <c r="S27" s="119">
        <f t="shared" si="1"/>
        <v>0</v>
      </c>
      <c r="T27" s="119">
        <f t="shared" si="2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f t="shared" si="3"/>
        <v>12</v>
      </c>
      <c r="B28" s="120"/>
      <c r="C28" s="152"/>
      <c r="D28" s="152"/>
      <c r="E28" s="117"/>
      <c r="F28" s="125">
        <v>0</v>
      </c>
      <c r="G28" s="125">
        <v>0</v>
      </c>
      <c r="H28" s="126">
        <f t="shared" si="10"/>
        <v>0</v>
      </c>
      <c r="I28" s="156"/>
      <c r="J28" s="128">
        <v>0</v>
      </c>
      <c r="K28" s="119">
        <f t="shared" si="0"/>
        <v>0</v>
      </c>
      <c r="L28" s="119">
        <f t="shared" si="11"/>
        <v>0</v>
      </c>
      <c r="M28" s="119">
        <v>0</v>
      </c>
      <c r="N28" s="119">
        <v>0</v>
      </c>
      <c r="O28" s="119">
        <f t="shared" si="12"/>
        <v>0</v>
      </c>
      <c r="P28" s="119">
        <v>0</v>
      </c>
      <c r="Q28" s="119">
        <v>0</v>
      </c>
      <c r="R28" s="119">
        <v>0</v>
      </c>
      <c r="S28" s="119">
        <f t="shared" si="1"/>
        <v>0</v>
      </c>
      <c r="T28" s="119">
        <f t="shared" si="2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f t="shared" si="3"/>
        <v>13</v>
      </c>
      <c r="B29" s="120"/>
      <c r="C29" s="152"/>
      <c r="D29" s="152"/>
      <c r="E29" s="117"/>
      <c r="F29" s="125">
        <v>0</v>
      </c>
      <c r="G29" s="125">
        <v>0</v>
      </c>
      <c r="H29" s="126">
        <f t="shared" si="10"/>
        <v>0</v>
      </c>
      <c r="I29" s="156"/>
      <c r="J29" s="128">
        <v>0</v>
      </c>
      <c r="K29" s="119">
        <f t="shared" si="0"/>
        <v>0</v>
      </c>
      <c r="L29" s="119">
        <f t="shared" si="11"/>
        <v>0</v>
      </c>
      <c r="M29" s="119">
        <v>0</v>
      </c>
      <c r="N29" s="119">
        <v>0</v>
      </c>
      <c r="O29" s="119">
        <f t="shared" si="12"/>
        <v>0</v>
      </c>
      <c r="P29" s="119">
        <v>0</v>
      </c>
      <c r="Q29" s="119">
        <v>0</v>
      </c>
      <c r="R29" s="119">
        <v>0</v>
      </c>
      <c r="S29" s="119">
        <f t="shared" si="1"/>
        <v>0</v>
      </c>
      <c r="T29" s="119">
        <f t="shared" si="2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f t="shared" si="3"/>
        <v>14</v>
      </c>
      <c r="B30" s="120"/>
      <c r="C30" s="152"/>
      <c r="D30" s="152"/>
      <c r="E30" s="117"/>
      <c r="F30" s="125">
        <v>0</v>
      </c>
      <c r="G30" s="125">
        <v>0</v>
      </c>
      <c r="H30" s="126">
        <f t="shared" si="10"/>
        <v>0</v>
      </c>
      <c r="I30" s="156"/>
      <c r="J30" s="128">
        <v>0</v>
      </c>
      <c r="K30" s="119">
        <f t="shared" si="0"/>
        <v>0</v>
      </c>
      <c r="L30" s="119">
        <f t="shared" si="11"/>
        <v>0</v>
      </c>
      <c r="M30" s="119">
        <v>0</v>
      </c>
      <c r="N30" s="119">
        <v>0</v>
      </c>
      <c r="O30" s="119">
        <f t="shared" si="12"/>
        <v>0</v>
      </c>
      <c r="P30" s="119">
        <v>0</v>
      </c>
      <c r="Q30" s="119">
        <v>0</v>
      </c>
      <c r="R30" s="119">
        <v>0</v>
      </c>
      <c r="S30" s="119">
        <f t="shared" si="1"/>
        <v>0</v>
      </c>
      <c r="T30" s="119">
        <f t="shared" si="2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>
        <f t="shared" si="3"/>
        <v>15</v>
      </c>
      <c r="B31" s="120"/>
      <c r="C31" s="152"/>
      <c r="D31" s="152"/>
      <c r="E31" s="117"/>
      <c r="F31" s="125">
        <v>0</v>
      </c>
      <c r="G31" s="125">
        <v>0</v>
      </c>
      <c r="H31" s="126">
        <f t="shared" si="10"/>
        <v>0</v>
      </c>
      <c r="I31" s="156"/>
      <c r="J31" s="128">
        <v>0</v>
      </c>
      <c r="K31" s="119">
        <f t="shared" si="0"/>
        <v>0</v>
      </c>
      <c r="L31" s="119">
        <f t="shared" si="11"/>
        <v>0</v>
      </c>
      <c r="M31" s="119">
        <v>0</v>
      </c>
      <c r="N31" s="119">
        <v>0</v>
      </c>
      <c r="O31" s="119">
        <f t="shared" si="12"/>
        <v>0</v>
      </c>
      <c r="P31" s="119">
        <v>0</v>
      </c>
      <c r="Q31" s="119">
        <v>0</v>
      </c>
      <c r="R31" s="119">
        <v>0</v>
      </c>
      <c r="S31" s="119">
        <f t="shared" si="1"/>
        <v>0</v>
      </c>
      <c r="T31" s="119">
        <f t="shared" si="2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>
        <f t="shared" si="3"/>
        <v>16</v>
      </c>
      <c r="B32" s="120"/>
      <c r="C32" s="152"/>
      <c r="D32" s="152"/>
      <c r="E32" s="117"/>
      <c r="F32" s="125">
        <v>0</v>
      </c>
      <c r="G32" s="125">
        <v>0</v>
      </c>
      <c r="H32" s="126">
        <f t="shared" si="10"/>
        <v>0</v>
      </c>
      <c r="I32" s="156"/>
      <c r="J32" s="128">
        <v>0</v>
      </c>
      <c r="K32" s="119">
        <f t="shared" si="0"/>
        <v>0</v>
      </c>
      <c r="L32" s="119">
        <f t="shared" si="11"/>
        <v>0</v>
      </c>
      <c r="M32" s="119">
        <v>0</v>
      </c>
      <c r="N32" s="119">
        <v>0</v>
      </c>
      <c r="O32" s="119">
        <f t="shared" si="12"/>
        <v>0</v>
      </c>
      <c r="P32" s="119">
        <v>0</v>
      </c>
      <c r="Q32" s="119">
        <v>0</v>
      </c>
      <c r="R32" s="119">
        <v>0</v>
      </c>
      <c r="S32" s="119">
        <f t="shared" si="1"/>
        <v>0</v>
      </c>
      <c r="T32" s="119">
        <f t="shared" si="2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f t="shared" si="3"/>
        <v>17</v>
      </c>
      <c r="B33" s="120"/>
      <c r="C33" s="152"/>
      <c r="D33" s="152"/>
      <c r="E33" s="117"/>
      <c r="F33" s="125">
        <v>0</v>
      </c>
      <c r="G33" s="125">
        <v>0</v>
      </c>
      <c r="H33" s="126">
        <f t="shared" si="10"/>
        <v>0</v>
      </c>
      <c r="I33" s="156"/>
      <c r="J33" s="128">
        <v>0</v>
      </c>
      <c r="K33" s="119">
        <f t="shared" si="0"/>
        <v>0</v>
      </c>
      <c r="L33" s="119">
        <f t="shared" si="11"/>
        <v>0</v>
      </c>
      <c r="M33" s="119">
        <v>0</v>
      </c>
      <c r="N33" s="119">
        <v>0</v>
      </c>
      <c r="O33" s="119">
        <f t="shared" si="12"/>
        <v>0</v>
      </c>
      <c r="P33" s="119">
        <v>0</v>
      </c>
      <c r="Q33" s="119">
        <v>0</v>
      </c>
      <c r="R33" s="119">
        <v>0</v>
      </c>
      <c r="S33" s="119">
        <f t="shared" si="1"/>
        <v>0</v>
      </c>
      <c r="T33" s="119">
        <f t="shared" si="2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3"/>
        <v>18</v>
      </c>
      <c r="B34" s="120"/>
      <c r="C34" s="152"/>
      <c r="D34" s="152"/>
      <c r="E34" s="117"/>
      <c r="F34" s="125">
        <v>0</v>
      </c>
      <c r="G34" s="125">
        <v>0</v>
      </c>
      <c r="H34" s="126">
        <f t="shared" si="10"/>
        <v>0</v>
      </c>
      <c r="I34" s="156"/>
      <c r="J34" s="128">
        <v>0</v>
      </c>
      <c r="K34" s="119">
        <f t="shared" si="0"/>
        <v>0</v>
      </c>
      <c r="L34" s="119">
        <f t="shared" si="11"/>
        <v>0</v>
      </c>
      <c r="M34" s="119">
        <v>0</v>
      </c>
      <c r="N34" s="119">
        <v>0</v>
      </c>
      <c r="O34" s="119">
        <f t="shared" si="12"/>
        <v>0</v>
      </c>
      <c r="P34" s="119">
        <v>0</v>
      </c>
      <c r="Q34" s="119">
        <v>0</v>
      </c>
      <c r="R34" s="119">
        <v>0</v>
      </c>
      <c r="S34" s="119">
        <f t="shared" si="1"/>
        <v>0</v>
      </c>
      <c r="T34" s="119">
        <f t="shared" si="2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>
        <f t="shared" si="3"/>
        <v>19</v>
      </c>
      <c r="B35" s="120"/>
      <c r="C35" s="152"/>
      <c r="D35" s="152"/>
      <c r="E35" s="117"/>
      <c r="F35" s="125">
        <v>0</v>
      </c>
      <c r="G35" s="125">
        <v>0</v>
      </c>
      <c r="H35" s="126">
        <f t="shared" si="10"/>
        <v>0</v>
      </c>
      <c r="I35" s="156"/>
      <c r="J35" s="128">
        <v>0</v>
      </c>
      <c r="K35" s="119">
        <f t="shared" si="0"/>
        <v>0</v>
      </c>
      <c r="L35" s="119">
        <f t="shared" si="11"/>
        <v>0</v>
      </c>
      <c r="M35" s="119">
        <v>0</v>
      </c>
      <c r="N35" s="119">
        <v>0</v>
      </c>
      <c r="O35" s="119">
        <f t="shared" si="12"/>
        <v>0</v>
      </c>
      <c r="P35" s="119">
        <v>0</v>
      </c>
      <c r="Q35" s="119">
        <v>0</v>
      </c>
      <c r="R35" s="119">
        <v>0</v>
      </c>
      <c r="S35" s="119">
        <f t="shared" si="1"/>
        <v>0</v>
      </c>
      <c r="T35" s="119">
        <f t="shared" si="2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>
        <f t="shared" si="3"/>
        <v>20</v>
      </c>
      <c r="B36" s="120"/>
      <c r="C36" s="152"/>
      <c r="D36" s="152"/>
      <c r="E36" s="117"/>
      <c r="F36" s="125">
        <v>0</v>
      </c>
      <c r="G36" s="125">
        <v>0</v>
      </c>
      <c r="H36" s="126">
        <f t="shared" si="10"/>
        <v>0</v>
      </c>
      <c r="I36" s="156"/>
      <c r="J36" s="128">
        <v>0</v>
      </c>
      <c r="K36" s="119">
        <f t="shared" si="0"/>
        <v>0</v>
      </c>
      <c r="L36" s="119">
        <f t="shared" si="11"/>
        <v>0</v>
      </c>
      <c r="M36" s="119">
        <v>0</v>
      </c>
      <c r="N36" s="119">
        <v>0</v>
      </c>
      <c r="O36" s="119">
        <f t="shared" si="12"/>
        <v>0</v>
      </c>
      <c r="P36" s="119">
        <v>0</v>
      </c>
      <c r="Q36" s="119">
        <v>0</v>
      </c>
      <c r="R36" s="119">
        <v>0</v>
      </c>
      <c r="S36" s="119">
        <f t="shared" si="1"/>
        <v>0</v>
      </c>
      <c r="T36" s="119">
        <f t="shared" si="2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f t="shared" si="3"/>
        <v>21</v>
      </c>
      <c r="B37" s="120"/>
      <c r="C37" s="152"/>
      <c r="D37" s="152"/>
      <c r="E37" s="117"/>
      <c r="F37" s="125">
        <v>0</v>
      </c>
      <c r="G37" s="125">
        <v>0</v>
      </c>
      <c r="H37" s="126">
        <f t="shared" si="10"/>
        <v>0</v>
      </c>
      <c r="I37" s="156"/>
      <c r="J37" s="128">
        <v>0</v>
      </c>
      <c r="K37" s="119">
        <f t="shared" si="0"/>
        <v>0</v>
      </c>
      <c r="L37" s="119">
        <f t="shared" si="11"/>
        <v>0</v>
      </c>
      <c r="M37" s="119">
        <v>0</v>
      </c>
      <c r="N37" s="119">
        <v>0</v>
      </c>
      <c r="O37" s="119">
        <f t="shared" si="12"/>
        <v>0</v>
      </c>
      <c r="P37" s="119">
        <v>0</v>
      </c>
      <c r="Q37" s="119">
        <v>0</v>
      </c>
      <c r="R37" s="119">
        <v>0</v>
      </c>
      <c r="S37" s="119">
        <f t="shared" si="1"/>
        <v>0</v>
      </c>
      <c r="T37" s="119">
        <f t="shared" si="2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>
        <f t="shared" si="3"/>
        <v>22</v>
      </c>
      <c r="B38" s="120"/>
      <c r="C38" s="152"/>
      <c r="D38" s="152"/>
      <c r="E38" s="117"/>
      <c r="F38" s="125">
        <v>0</v>
      </c>
      <c r="G38" s="125">
        <v>0</v>
      </c>
      <c r="H38" s="126">
        <f t="shared" si="10"/>
        <v>0</v>
      </c>
      <c r="I38" s="156"/>
      <c r="J38" s="128">
        <v>0</v>
      </c>
      <c r="K38" s="119">
        <f t="shared" si="0"/>
        <v>0</v>
      </c>
      <c r="L38" s="119">
        <f t="shared" si="11"/>
        <v>0</v>
      </c>
      <c r="M38" s="119">
        <v>0</v>
      </c>
      <c r="N38" s="119">
        <v>0</v>
      </c>
      <c r="O38" s="119">
        <f t="shared" si="12"/>
        <v>0</v>
      </c>
      <c r="P38" s="119">
        <v>0</v>
      </c>
      <c r="Q38" s="119">
        <v>0</v>
      </c>
      <c r="R38" s="119">
        <v>0</v>
      </c>
      <c r="S38" s="119">
        <f t="shared" si="1"/>
        <v>0</v>
      </c>
      <c r="T38" s="119">
        <f t="shared" si="2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f t="shared" si="3"/>
        <v>23</v>
      </c>
      <c r="B39" s="120"/>
      <c r="C39" s="152"/>
      <c r="D39" s="152"/>
      <c r="E39" s="117"/>
      <c r="F39" s="125">
        <v>0</v>
      </c>
      <c r="G39" s="125">
        <v>0</v>
      </c>
      <c r="H39" s="126">
        <f t="shared" si="10"/>
        <v>0</v>
      </c>
      <c r="I39" s="156"/>
      <c r="J39" s="128">
        <v>0</v>
      </c>
      <c r="K39" s="119">
        <f t="shared" si="0"/>
        <v>0</v>
      </c>
      <c r="L39" s="119">
        <f t="shared" si="11"/>
        <v>0</v>
      </c>
      <c r="M39" s="119">
        <v>0</v>
      </c>
      <c r="N39" s="119">
        <v>0</v>
      </c>
      <c r="O39" s="119">
        <f t="shared" si="12"/>
        <v>0</v>
      </c>
      <c r="P39" s="119">
        <v>0</v>
      </c>
      <c r="Q39" s="119">
        <v>0</v>
      </c>
      <c r="R39" s="119">
        <v>0</v>
      </c>
      <c r="S39" s="119">
        <f t="shared" si="1"/>
        <v>0</v>
      </c>
      <c r="T39" s="119">
        <f t="shared" si="2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f t="shared" si="3"/>
        <v>24</v>
      </c>
      <c r="B40" s="120"/>
      <c r="C40" s="152"/>
      <c r="D40" s="152"/>
      <c r="E40" s="117"/>
      <c r="F40" s="125">
        <v>0</v>
      </c>
      <c r="G40" s="125">
        <v>0</v>
      </c>
      <c r="H40" s="126">
        <f t="shared" si="10"/>
        <v>0</v>
      </c>
      <c r="I40" s="156"/>
      <c r="J40" s="128">
        <v>0</v>
      </c>
      <c r="K40" s="119">
        <f t="shared" si="0"/>
        <v>0</v>
      </c>
      <c r="L40" s="119">
        <f t="shared" si="11"/>
        <v>0</v>
      </c>
      <c r="M40" s="119">
        <v>0</v>
      </c>
      <c r="N40" s="119">
        <v>0</v>
      </c>
      <c r="O40" s="119">
        <f t="shared" si="12"/>
        <v>0</v>
      </c>
      <c r="P40" s="119">
        <v>0</v>
      </c>
      <c r="Q40" s="119">
        <v>0</v>
      </c>
      <c r="R40" s="119">
        <v>0</v>
      </c>
      <c r="S40" s="119">
        <f t="shared" si="1"/>
        <v>0</v>
      </c>
      <c r="T40" s="119">
        <f t="shared" si="2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>
        <f t="shared" si="3"/>
        <v>25</v>
      </c>
      <c r="B41" s="120"/>
      <c r="C41" s="152"/>
      <c r="D41" s="152"/>
      <c r="E41" s="117"/>
      <c r="F41" s="125">
        <v>0</v>
      </c>
      <c r="G41" s="125">
        <v>0</v>
      </c>
      <c r="H41" s="126">
        <f t="shared" si="10"/>
        <v>0</v>
      </c>
      <c r="I41" s="156"/>
      <c r="J41" s="128">
        <v>0</v>
      </c>
      <c r="K41" s="119">
        <f t="shared" si="0"/>
        <v>0</v>
      </c>
      <c r="L41" s="119">
        <f t="shared" si="11"/>
        <v>0</v>
      </c>
      <c r="M41" s="119">
        <v>0</v>
      </c>
      <c r="N41" s="119">
        <v>0</v>
      </c>
      <c r="O41" s="119">
        <f t="shared" si="12"/>
        <v>0</v>
      </c>
      <c r="P41" s="119">
        <v>0</v>
      </c>
      <c r="Q41" s="119">
        <v>0</v>
      </c>
      <c r="R41" s="119">
        <v>0</v>
      </c>
      <c r="S41" s="119">
        <f t="shared" si="1"/>
        <v>0</v>
      </c>
      <c r="T41" s="119">
        <f t="shared" si="2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147499.20000000001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R42" si="13">SUM(J17:J41)</f>
        <v>0</v>
      </c>
      <c r="K42" s="133">
        <f t="shared" si="13"/>
        <v>147499.20000000001</v>
      </c>
      <c r="L42" s="133">
        <f>SUM(L17:L41)</f>
        <v>49929</v>
      </c>
      <c r="M42" s="133">
        <f t="shared" si="13"/>
        <v>990</v>
      </c>
      <c r="N42" s="133">
        <f t="shared" si="13"/>
        <v>0</v>
      </c>
      <c r="O42" s="118">
        <f t="shared" si="13"/>
        <v>2139</v>
      </c>
      <c r="P42" s="118">
        <f t="shared" si="13"/>
        <v>374</v>
      </c>
      <c r="Q42" s="118">
        <f t="shared" si="13"/>
        <v>19431</v>
      </c>
      <c r="R42" s="118">
        <f t="shared" si="13"/>
        <v>927</v>
      </c>
      <c r="S42" s="118">
        <f>SUM(S17:S41)</f>
        <v>73790</v>
      </c>
      <c r="T42" s="118">
        <f>SUM(T17:T41)</f>
        <v>221289.2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211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33" thickTop="1">
      <c r="A55" s="115">
        <v>1</v>
      </c>
      <c r="B55" s="149" t="str">
        <f t="shared" ref="B55:D70" si="14">+B17</f>
        <v>----</v>
      </c>
      <c r="C55" s="151" t="str">
        <f t="shared" si="14"/>
        <v>Special Assistant                   (Director of Guam State Clearinghouse )</v>
      </c>
      <c r="D55" s="151" t="str">
        <f t="shared" si="14"/>
        <v>Stephanie G. Flores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115">
        <f t="shared" ref="A56:A72" si="15">A55+1</f>
        <v>2</v>
      </c>
      <c r="B56" s="149" t="str">
        <f t="shared" si="14"/>
        <v>----</v>
      </c>
      <c r="C56" s="149" t="str">
        <f t="shared" si="14"/>
        <v>Staff Assistant</v>
      </c>
      <c r="D56" s="149" t="str">
        <f t="shared" si="14"/>
        <v>Florentina A. Terlaje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16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15"/>
        <v>3</v>
      </c>
      <c r="B57" s="149" t="str">
        <f t="shared" si="14"/>
        <v xml:space="preserve"> </v>
      </c>
      <c r="C57" s="149">
        <f t="shared" si="14"/>
        <v>0</v>
      </c>
      <c r="D57" s="149">
        <f t="shared" si="14"/>
        <v>0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16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15"/>
        <v>4</v>
      </c>
      <c r="B58" s="149">
        <f t="shared" si="14"/>
        <v>0</v>
      </c>
      <c r="C58" s="149">
        <f t="shared" si="14"/>
        <v>0</v>
      </c>
      <c r="D58" s="149">
        <f t="shared" si="14"/>
        <v>0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16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15"/>
        <v>5</v>
      </c>
      <c r="B59" s="149">
        <f t="shared" si="14"/>
        <v>0</v>
      </c>
      <c r="C59" s="149">
        <f t="shared" si="14"/>
        <v>0</v>
      </c>
      <c r="D59" s="149">
        <f t="shared" si="14"/>
        <v>0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16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15"/>
        <v>6</v>
      </c>
      <c r="B60" s="149">
        <f t="shared" si="14"/>
        <v>0</v>
      </c>
      <c r="C60" s="149">
        <f t="shared" si="14"/>
        <v>0</v>
      </c>
      <c r="D60" s="149">
        <f t="shared" si="14"/>
        <v>0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16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15"/>
        <v>7</v>
      </c>
      <c r="B61" s="149">
        <f t="shared" si="14"/>
        <v>0</v>
      </c>
      <c r="C61" s="149">
        <f t="shared" si="14"/>
        <v>0</v>
      </c>
      <c r="D61" s="149">
        <f t="shared" si="14"/>
        <v>0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16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15"/>
        <v>8</v>
      </c>
      <c r="B62" s="149">
        <f t="shared" si="14"/>
        <v>0</v>
      </c>
      <c r="C62" s="149">
        <f t="shared" si="14"/>
        <v>0</v>
      </c>
      <c r="D62" s="149">
        <f t="shared" si="14"/>
        <v>0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16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15"/>
        <v>9</v>
      </c>
      <c r="B63" s="149">
        <f t="shared" si="14"/>
        <v>0</v>
      </c>
      <c r="C63" s="149">
        <f t="shared" si="14"/>
        <v>0</v>
      </c>
      <c r="D63" s="149">
        <f t="shared" si="14"/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16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15"/>
        <v>10</v>
      </c>
      <c r="B64" s="149">
        <f t="shared" si="14"/>
        <v>0</v>
      </c>
      <c r="C64" s="149">
        <f t="shared" si="14"/>
        <v>0</v>
      </c>
      <c r="D64" s="149">
        <f t="shared" si="14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16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15"/>
        <v>11</v>
      </c>
      <c r="B65" s="149">
        <f t="shared" si="14"/>
        <v>0</v>
      </c>
      <c r="C65" s="149">
        <f t="shared" si="14"/>
        <v>0</v>
      </c>
      <c r="D65" s="149">
        <f t="shared" si="14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16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15"/>
        <v>12</v>
      </c>
      <c r="B66" s="149">
        <f t="shared" si="14"/>
        <v>0</v>
      </c>
      <c r="C66" s="149">
        <f t="shared" si="14"/>
        <v>0</v>
      </c>
      <c r="D66" s="149">
        <f t="shared" si="14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16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15"/>
        <v>13</v>
      </c>
      <c r="B67" s="149">
        <f t="shared" si="14"/>
        <v>0</v>
      </c>
      <c r="C67" s="149">
        <f t="shared" si="14"/>
        <v>0</v>
      </c>
      <c r="D67" s="149">
        <f t="shared" si="14"/>
        <v>0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16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15"/>
        <v>14</v>
      </c>
      <c r="B68" s="149">
        <f t="shared" si="14"/>
        <v>0</v>
      </c>
      <c r="C68" s="149">
        <f t="shared" si="14"/>
        <v>0</v>
      </c>
      <c r="D68" s="149">
        <f t="shared" si="14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16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15"/>
        <v>15</v>
      </c>
      <c r="B69" s="149">
        <f t="shared" si="14"/>
        <v>0</v>
      </c>
      <c r="C69" s="149">
        <f t="shared" si="14"/>
        <v>0</v>
      </c>
      <c r="D69" s="149">
        <f t="shared" si="14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16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15"/>
        <v>16</v>
      </c>
      <c r="B70" s="149">
        <f t="shared" si="14"/>
        <v>0</v>
      </c>
      <c r="C70" s="149">
        <f t="shared" si="14"/>
        <v>0</v>
      </c>
      <c r="D70" s="149">
        <f t="shared" si="14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16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15"/>
        <v>17</v>
      </c>
      <c r="B71" s="149">
        <f t="shared" ref="B71:D79" si="17">+B33</f>
        <v>0</v>
      </c>
      <c r="C71" s="149">
        <f t="shared" si="17"/>
        <v>0</v>
      </c>
      <c r="D71" s="149">
        <f t="shared" si="17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16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15"/>
        <v>18</v>
      </c>
      <c r="B72" s="149">
        <f t="shared" si="17"/>
        <v>0</v>
      </c>
      <c r="C72" s="149">
        <f t="shared" si="17"/>
        <v>0</v>
      </c>
      <c r="D72" s="149">
        <f t="shared" si="17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16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17"/>
        <v>0</v>
      </c>
      <c r="C73" s="149">
        <f t="shared" si="17"/>
        <v>0</v>
      </c>
      <c r="D73" s="149">
        <f t="shared" si="17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16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17"/>
        <v>0</v>
      </c>
      <c r="C74" s="149">
        <f t="shared" si="17"/>
        <v>0</v>
      </c>
      <c r="D74" s="149">
        <f t="shared" si="17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16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17"/>
        <v>0</v>
      </c>
      <c r="C75" s="149">
        <f t="shared" si="17"/>
        <v>0</v>
      </c>
      <c r="D75" s="149">
        <f t="shared" si="17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16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17"/>
        <v>0</v>
      </c>
      <c r="C76" s="149">
        <f t="shared" si="17"/>
        <v>0</v>
      </c>
      <c r="D76" s="149">
        <f t="shared" si="17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16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17"/>
        <v>0</v>
      </c>
      <c r="C77" s="149">
        <f t="shared" si="17"/>
        <v>0</v>
      </c>
      <c r="D77" s="149">
        <f t="shared" si="17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16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17"/>
        <v>0</v>
      </c>
      <c r="C78" s="149">
        <f t="shared" si="17"/>
        <v>0</v>
      </c>
      <c r="D78" s="149">
        <f t="shared" si="17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16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17"/>
        <v>0</v>
      </c>
      <c r="C79" s="149">
        <f t="shared" si="17"/>
        <v>0</v>
      </c>
      <c r="D79" s="149">
        <f t="shared" si="17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16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18">SUM(E55:E79)</f>
        <v>0</v>
      </c>
      <c r="F80" s="133">
        <f t="shared" si="18"/>
        <v>0</v>
      </c>
      <c r="G80" s="133">
        <f t="shared" si="18"/>
        <v>0</v>
      </c>
      <c r="H80" s="133">
        <f t="shared" si="18"/>
        <v>0</v>
      </c>
      <c r="I80" s="133">
        <f t="shared" si="18"/>
        <v>0</v>
      </c>
      <c r="J80" s="133">
        <f t="shared" si="18"/>
        <v>0</v>
      </c>
      <c r="K80" s="133">
        <f t="shared" si="18"/>
        <v>0</v>
      </c>
      <c r="L80" s="133">
        <f t="shared" si="18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&amp;L &amp;"Times New Roman,Bold"&amp;14&amp;K04+000 LOCAL FUNDING 0301 26 201&amp;C&amp;"Times New Roman,Bold"&amp;14Government of Guam
Fiscal Year 2026
Agency Staffing Pattern
(CURRENT)&amp;R&amp;"Times New Roman,Bold"[BBMR BD-1]           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 - (Current)</vt:lpstr>
      <vt:lpstr>(Current) - ED (1)</vt:lpstr>
      <vt:lpstr>(Current) - ED (2)</vt:lpstr>
      <vt:lpstr>(Current) - ED (3)</vt:lpstr>
      <vt:lpstr>(Current) - GLO</vt:lpstr>
      <vt:lpstr>(Current) - GH</vt:lpstr>
      <vt:lpstr>(Current) - Lt. Gov.</vt:lpstr>
      <vt:lpstr>(Current) - GSC</vt:lpstr>
      <vt:lpstr>'(Current) - ED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A. Guerrero II</dc:creator>
  <cp:lastModifiedBy>DebraJean Cruz</cp:lastModifiedBy>
  <cp:lastPrinted>2025-12-22T01:28:55Z</cp:lastPrinted>
  <dcterms:created xsi:type="dcterms:W3CDTF">2020-07-07T04:48:15Z</dcterms:created>
  <dcterms:modified xsi:type="dcterms:W3CDTF">2026-02-03T01:29:35Z</dcterms:modified>
</cp:coreProperties>
</file>